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Michael\Google Drive\Classwork\Decision Models\Zombie Apocalypse\Data Sources and References\"/>
    </mc:Choice>
  </mc:AlternateContent>
  <bookViews>
    <workbookView xWindow="0" yWindow="0" windowWidth="20490" windowHeight="7755" tabRatio="500" firstSheet="4" activeTab="6"/>
  </bookViews>
  <sheets>
    <sheet name="Pop density" sheetId="1" r:id="rId1"/>
    <sheet name="Hep B (1)" sheetId="2" r:id="rId2"/>
    <sheet name="Hep B (2)" sheetId="3" r:id="rId3"/>
    <sheet name="West Nile" sheetId="4" r:id="rId4"/>
    <sheet name="Budget - Military" sheetId="5" r:id="rId5"/>
    <sheet name="Military Personnel" sheetId="6" r:id="rId6"/>
    <sheet name="CDC and DoD Budget and Impact" sheetId="7" r:id="rId7"/>
  </sheets>
  <calcPr calcId="152511" iterate="1" iterateCount="1" concurrentCalc="0"/>
  <extLst>
    <ext xmlns:mx="http://schemas.microsoft.com/office/mac/excel/2008/main" uri="{7523E5D3-25F3-A5E0-1632-64F254C22452}">
      <mx:ArchID Flags="2"/>
    </ext>
  </extLst>
</workbook>
</file>

<file path=xl/calcChain.xml><?xml version="1.0" encoding="utf-8"?>
<calcChain xmlns="http://schemas.openxmlformats.org/spreadsheetml/2006/main">
  <c r="F3" i="7" l="1"/>
  <c r="G19" i="4"/>
  <c r="G18" i="4"/>
  <c r="G17" i="4"/>
  <c r="G16" i="4"/>
  <c r="G15" i="4"/>
  <c r="G14" i="4"/>
  <c r="G13" i="4"/>
  <c r="G12" i="4"/>
  <c r="G11" i="4"/>
  <c r="G10" i="4"/>
  <c r="G9" i="4"/>
  <c r="G8" i="4"/>
  <c r="G6" i="4"/>
  <c r="G7" i="4"/>
  <c r="I7" i="4"/>
  <c r="J15" i="1"/>
  <c r="J16" i="1"/>
  <c r="J17" i="1"/>
  <c r="J18" i="1"/>
  <c r="J19" i="1"/>
  <c r="J20" i="1"/>
  <c r="J21" i="1"/>
  <c r="J22" i="1"/>
  <c r="J14" i="1"/>
  <c r="J35" i="2"/>
  <c r="I35" i="2"/>
  <c r="H35" i="2"/>
  <c r="I34" i="2"/>
  <c r="G26" i="2"/>
  <c r="G27" i="2"/>
  <c r="G28" i="2"/>
  <c r="G29" i="2"/>
  <c r="G30" i="2"/>
  <c r="G31" i="2"/>
  <c r="G32" i="2"/>
  <c r="G33" i="2"/>
  <c r="G34" i="2"/>
  <c r="H34" i="2"/>
  <c r="I33" i="2"/>
  <c r="H33" i="2"/>
  <c r="I32" i="2"/>
  <c r="H32" i="2"/>
  <c r="I31" i="2"/>
  <c r="H31" i="2"/>
  <c r="I30" i="2"/>
  <c r="H30" i="2"/>
  <c r="I29" i="2"/>
  <c r="H29" i="2"/>
  <c r="I28" i="2"/>
  <c r="H28" i="2"/>
  <c r="I27" i="2"/>
  <c r="H27" i="2"/>
  <c r="I26" i="2"/>
  <c r="H26" i="2"/>
  <c r="J25" i="2"/>
  <c r="I25" i="2"/>
  <c r="H25" i="2"/>
  <c r="I24" i="2"/>
  <c r="G16" i="2"/>
  <c r="G17" i="2"/>
  <c r="G18" i="2"/>
  <c r="G19" i="2"/>
  <c r="G20" i="2"/>
  <c r="G21" i="2"/>
  <c r="G22" i="2"/>
  <c r="G23" i="2"/>
  <c r="G24" i="2"/>
  <c r="H24" i="2"/>
  <c r="I23" i="2"/>
  <c r="H23" i="2"/>
  <c r="I22" i="2"/>
  <c r="H22" i="2"/>
  <c r="I21" i="2"/>
  <c r="H21" i="2"/>
  <c r="I20" i="2"/>
  <c r="H20" i="2"/>
  <c r="I19" i="2"/>
  <c r="H19" i="2"/>
  <c r="I18" i="2"/>
  <c r="H18" i="2"/>
  <c r="I17" i="2"/>
  <c r="H17" i="2"/>
  <c r="I16" i="2"/>
  <c r="H16" i="2"/>
  <c r="J15" i="2"/>
  <c r="I15" i="2"/>
  <c r="H15" i="2"/>
  <c r="I14" i="2"/>
  <c r="G6" i="2"/>
  <c r="G7" i="2"/>
  <c r="G8" i="2"/>
  <c r="G9" i="2"/>
  <c r="G10" i="2"/>
  <c r="G11" i="2"/>
  <c r="G12" i="2"/>
  <c r="G13" i="2"/>
  <c r="G14" i="2"/>
  <c r="H14" i="2"/>
  <c r="I13" i="2"/>
  <c r="H13" i="2"/>
  <c r="I12" i="2"/>
  <c r="H12" i="2"/>
  <c r="I11" i="2"/>
  <c r="H11" i="2"/>
  <c r="I10" i="2"/>
  <c r="H10" i="2"/>
  <c r="I9" i="2"/>
  <c r="H9" i="2"/>
  <c r="I8" i="2"/>
  <c r="H8" i="2"/>
  <c r="I7" i="2"/>
  <c r="H7" i="2"/>
  <c r="I6" i="2"/>
  <c r="H6" i="2"/>
  <c r="I5" i="2"/>
  <c r="H5" i="2"/>
  <c r="D13" i="1"/>
  <c r="I12" i="1"/>
  <c r="D39" i="1"/>
  <c r="I38" i="1"/>
  <c r="D61" i="1"/>
  <c r="I60" i="1"/>
  <c r="I59" i="1"/>
  <c r="I58" i="1"/>
  <c r="I57" i="1"/>
  <c r="D56" i="1"/>
  <c r="I50" i="1"/>
  <c r="I51" i="1"/>
  <c r="I52" i="1"/>
  <c r="I53" i="1"/>
  <c r="I54" i="1"/>
  <c r="I55" i="1"/>
  <c r="I49" i="1"/>
  <c r="D48" i="1"/>
  <c r="I41" i="1"/>
  <c r="I42" i="1"/>
  <c r="I43" i="1"/>
  <c r="I44" i="1"/>
  <c r="I45" i="1"/>
  <c r="I46" i="1"/>
  <c r="I47" i="1"/>
  <c r="I40" i="1"/>
  <c r="I35" i="1"/>
  <c r="I36" i="1"/>
  <c r="I37" i="1"/>
  <c r="I34" i="1"/>
  <c r="D33" i="1"/>
  <c r="I28" i="1"/>
  <c r="I29" i="1"/>
  <c r="I30" i="1"/>
  <c r="I31" i="1"/>
  <c r="I32" i="1"/>
  <c r="I27" i="1"/>
  <c r="D26" i="1"/>
  <c r="I25" i="1"/>
  <c r="I24" i="1"/>
  <c r="I23" i="1"/>
  <c r="D22" i="1"/>
  <c r="I21" i="1"/>
  <c r="I20" i="1"/>
  <c r="I19" i="1"/>
  <c r="I18" i="1"/>
  <c r="I17" i="1"/>
  <c r="I16" i="1"/>
  <c r="I15" i="1"/>
  <c r="I14" i="1"/>
  <c r="I11" i="1"/>
  <c r="I10" i="1"/>
  <c r="I9" i="1"/>
  <c r="D8" i="1"/>
  <c r="I7" i="1"/>
  <c r="I6" i="1"/>
  <c r="I5" i="1"/>
  <c r="I4" i="1"/>
  <c r="I3" i="1"/>
  <c r="H26" i="1"/>
  <c r="H22" i="1"/>
  <c r="H33" i="1"/>
  <c r="H39" i="1"/>
  <c r="H48" i="1"/>
  <c r="H61" i="1"/>
  <c r="H56" i="1"/>
  <c r="I26" i="1"/>
  <c r="J3" i="1"/>
  <c r="I8" i="1"/>
  <c r="J5" i="1"/>
  <c r="I48" i="1"/>
  <c r="J4" i="1"/>
  <c r="I13" i="1"/>
  <c r="J7" i="1"/>
  <c r="I61" i="1"/>
  <c r="J8" i="1"/>
  <c r="I22" i="1"/>
  <c r="J10" i="1"/>
  <c r="I39" i="1"/>
  <c r="J6" i="1"/>
  <c r="I56" i="1"/>
  <c r="J9" i="1"/>
  <c r="I33" i="1"/>
  <c r="J2" i="1"/>
  <c r="J11" i="1"/>
</calcChain>
</file>

<file path=xl/sharedStrings.xml><?xml version="1.0" encoding="utf-8"?>
<sst xmlns="http://schemas.openxmlformats.org/spreadsheetml/2006/main" count="401" uniqueCount="277">
  <si>
    <t>Region 1 (Northeast)</t>
  </si>
  <si>
    <t>Division 1 (New England) Maine, New Hampshire, Vermont, Massachusetts, Rhode Island, Connecticut</t>
  </si>
  <si>
    <t>Division 2 (Mid-Atlantic) New York, Pennsylvania, New Jersey</t>
  </si>
  <si>
    <t>Region 2 (Midwest) (Prior to June 1984, the Midwest Region was designated as the North Central Region.)[1]</t>
  </si>
  <si>
    <t>Division 3 (East North Central) Wisconsin, Michigan, Illinois, Indiana, Ohio</t>
  </si>
  <si>
    <t>Division 4 (West North Central) Missouri, North Dakota, South Dakota, Nebraska, Kansas, Minnesota, Iowa</t>
  </si>
  <si>
    <t>Region 3 (South)</t>
  </si>
  <si>
    <t>Division 5 (South Atlantic) Delaware, Maryland, District of Columbia, Virginia, West Virginia, North Carolina, South Carolina, Georgia, Florida</t>
  </si>
  <si>
    <t>Division 6 (East South Central) Kentucky, Tennessee, Mississippi, Alabama</t>
  </si>
  <si>
    <t>Division 7 (West South Central) Oklahoma, Texas, Arkansas, Louisiana</t>
  </si>
  <si>
    <t>Region 4 (West)</t>
  </si>
  <si>
    <t>Division 8 (Mountain) Idaho, Montana, Wyoming, Nevada, Utah, Colorado, Arizona, New Mexico</t>
  </si>
  <si>
    <t>Division 9 (Pacific) Alaska, Washington, Oregon, California, Hawaii</t>
  </si>
  <si>
    <t>New Jersey</t>
  </si>
  <si>
    <t>NJ</t>
  </si>
  <si>
    <t>Rhode Island</t>
  </si>
  <si>
    <t>RI</t>
  </si>
  <si>
    <t>Massachusetts</t>
  </si>
  <si>
    <t>MA</t>
  </si>
  <si>
    <t>Connecticut</t>
  </si>
  <si>
    <t>CT</t>
  </si>
  <si>
    <t>Maryland</t>
  </si>
  <si>
    <t>MD</t>
  </si>
  <si>
    <t>Delaware</t>
  </si>
  <si>
    <t>DE</t>
  </si>
  <si>
    <t>New York</t>
  </si>
  <si>
    <t>NY</t>
  </si>
  <si>
    <t>Florida</t>
  </si>
  <si>
    <t>FL</t>
  </si>
  <si>
    <t>Ohio</t>
  </si>
  <si>
    <t>OH</t>
  </si>
  <si>
    <t>Pennsylvania</t>
  </si>
  <si>
    <t>PA</t>
  </si>
  <si>
    <t>California</t>
  </si>
  <si>
    <t>CA</t>
  </si>
  <si>
    <t>Illinois</t>
  </si>
  <si>
    <t>IL</t>
  </si>
  <si>
    <t>Hawaii</t>
  </si>
  <si>
    <t>HI</t>
  </si>
  <si>
    <t>Virginia</t>
  </si>
  <si>
    <t>VA</t>
  </si>
  <si>
    <t>North Carolina</t>
  </si>
  <si>
    <t>NC</t>
  </si>
  <si>
    <t>Indiana</t>
  </si>
  <si>
    <t>IN</t>
  </si>
  <si>
    <t>Michigan</t>
  </si>
  <si>
    <t>MI</t>
  </si>
  <si>
    <t>Georgia</t>
  </si>
  <si>
    <t>GA</t>
  </si>
  <si>
    <t>Tennessee</t>
  </si>
  <si>
    <t>TN</t>
  </si>
  <si>
    <t>South Carolina</t>
  </si>
  <si>
    <t>SC</t>
  </si>
  <si>
    <t>New Hampshire</t>
  </si>
  <si>
    <t>NH</t>
  </si>
  <si>
    <t>Kentucky</t>
  </si>
  <si>
    <t>KY</t>
  </si>
  <si>
    <t>Wisconsin</t>
  </si>
  <si>
    <t>WI</t>
  </si>
  <si>
    <t>Louisiana</t>
  </si>
  <si>
    <t>LA</t>
  </si>
  <si>
    <t>Washington</t>
  </si>
  <si>
    <t>WA</t>
  </si>
  <si>
    <t>Texas</t>
  </si>
  <si>
    <t>TX</t>
  </si>
  <si>
    <t>Alabama</t>
  </si>
  <si>
    <t>AL</t>
  </si>
  <si>
    <t>Missouri</t>
  </si>
  <si>
    <t>MO</t>
  </si>
  <si>
    <t>West Virginia</t>
  </si>
  <si>
    <t>WV</t>
  </si>
  <si>
    <t>Vermont</t>
  </si>
  <si>
    <t>VT</t>
  </si>
  <si>
    <t>Minnesota</t>
  </si>
  <si>
    <t>MN</t>
  </si>
  <si>
    <t>Mississippi</t>
  </si>
  <si>
    <t>MS</t>
  </si>
  <si>
    <t>Arizona</t>
  </si>
  <si>
    <t>AZ</t>
  </si>
  <si>
    <t>Arkansas</t>
  </si>
  <si>
    <t>AR</t>
  </si>
  <si>
    <t>Iowa</t>
  </si>
  <si>
    <t>IA</t>
  </si>
  <si>
    <t>Oklahoma</t>
  </si>
  <si>
    <t>OK</t>
  </si>
  <si>
    <t>Colorado</t>
  </si>
  <si>
    <t>CO</t>
  </si>
  <si>
    <t>Maine</t>
  </si>
  <si>
    <t>ME</t>
  </si>
  <si>
    <t>Oregon</t>
  </si>
  <si>
    <t>OR</t>
  </si>
  <si>
    <t>Kansas</t>
  </si>
  <si>
    <t>KS</t>
  </si>
  <si>
    <t>Utah</t>
  </si>
  <si>
    <t>UT</t>
  </si>
  <si>
    <t>Nevada</t>
  </si>
  <si>
    <t>NV</t>
  </si>
  <si>
    <t>Nebraska</t>
  </si>
  <si>
    <t>NE</t>
  </si>
  <si>
    <t>Idaho</t>
  </si>
  <si>
    <t>ID</t>
  </si>
  <si>
    <t>New Mexico</t>
  </si>
  <si>
    <t>NM</t>
  </si>
  <si>
    <t>South Dakota</t>
  </si>
  <si>
    <t>SD</t>
  </si>
  <si>
    <t>North Dakota</t>
  </si>
  <si>
    <t>ND</t>
  </si>
  <si>
    <t>Montana</t>
  </si>
  <si>
    <t>MT</t>
  </si>
  <si>
    <t>Wyoming</t>
  </si>
  <si>
    <t>WY</t>
  </si>
  <si>
    <t>Alaska</t>
  </si>
  <si>
    <t>AK</t>
  </si>
  <si>
    <t>STATE</t>
  </si>
  <si>
    <t>Population</t>
  </si>
  <si>
    <t>Land Area</t>
  </si>
  <si>
    <t>Pop. Density</t>
  </si>
  <si>
    <t>Region</t>
  </si>
  <si>
    <t>SA</t>
  </si>
  <si>
    <t>ENC</t>
  </si>
  <si>
    <t>P</t>
  </si>
  <si>
    <t>ESC</t>
  </si>
  <si>
    <t>WSC</t>
  </si>
  <si>
    <t>M</t>
  </si>
  <si>
    <t xml:space="preserve">M </t>
  </si>
  <si>
    <t>WNC</t>
  </si>
  <si>
    <t>sq miles</t>
  </si>
  <si>
    <t>Population weight</t>
  </si>
  <si>
    <t>Overall density</t>
  </si>
  <si>
    <t>Incidence of Hepatitis B, United States</t>
  </si>
  <si>
    <t>(in years)</t>
  </si>
  <si>
    <t>Year</t>
  </si>
  <si>
    <t xml:space="preserve">Reported Acute Cases </t>
  </si>
  <si>
    <t xml:space="preserve">Estimated Acute Cases </t>
  </si>
  <si>
    <t>Estimated Total New Infections</t>
  </si>
  <si>
    <t>US Population (per Census Bureau)*</t>
  </si>
  <si>
    <t>Time to develop vaccine</t>
  </si>
  <si>
    <t>Decline in  new infections after introduction of vaccine</t>
  </si>
  <si>
    <t>*Vaccine is introduced</t>
  </si>
  <si>
    <t>Pre-vaccine</t>
  </si>
  <si>
    <t>Post-vaccine</t>
  </si>
  <si>
    <t>*Based on 1980, 1990, 2000 and 2010 US Census numbers, assuming uniform growth in between years</t>
  </si>
  <si>
    <t>As % of median</t>
  </si>
  <si>
    <t>Median</t>
  </si>
  <si>
    <t>Hepatitis B</t>
  </si>
  <si>
    <t>Incidence Rate</t>
  </si>
  <si>
    <t>State</t>
  </si>
  <si>
    <t>Rate*</t>
  </si>
  <si>
    <t>(No.)</t>
  </si>
  <si>
    <t>Rate</t>
  </si>
  <si>
    <t>District of Columbia</t>
  </si>
  <si>
    <t>U†</t>
  </si>
  <si>
    <t>U</t>
  </si>
  <si>
    <t>Total</t>
  </si>
  <si>
    <t>Cases</t>
  </si>
  <si>
    <t>Deaths</t>
  </si>
  <si>
    <t>Mortality Rate</t>
  </si>
  <si>
    <t>of</t>
  </si>
  <si>
    <t>reported cases</t>
  </si>
  <si>
    <t>2013*</t>
  </si>
  <si>
    <t>DOD budget</t>
  </si>
  <si>
    <t>Components</t>
  </si>
  <si>
    <t>Funding</t>
  </si>
  <si>
    <t>Change, 2009 to 2010</t>
  </si>
  <si>
    <t>Operations and maintenance</t>
  </si>
  <si>
    <t>$283.3 billion</t>
  </si>
  <si>
    <t>Military Personnel</t>
  </si>
  <si>
    <t>$154.2 billion</t>
  </si>
  <si>
    <t>Procurement</t>
  </si>
  <si>
    <t>$140.1 billion</t>
  </si>
  <si>
    <t>−1.8%</t>
  </si>
  <si>
    <t>Research, Development, Testing &amp; Evaluation</t>
  </si>
  <si>
    <t>$79.1 billion</t>
  </si>
  <si>
    <t>Military Construction</t>
  </si>
  <si>
    <t>$23.9 billion</t>
  </si>
  <si>
    <t>Family Housing</t>
  </si>
  <si>
    <t>$3.1 billion</t>
  </si>
  <si>
    <t>−20.2%</t>
  </si>
  <si>
    <t>Total Spending</t>
  </si>
  <si>
    <t>683.7 billion</t>
  </si>
  <si>
    <t>Entity</t>
  </si>
  <si>
    <t>2010 Budget request[10]</t>
  </si>
  <si>
    <t>Percentage of Total</t>
  </si>
  <si>
    <t>Notes</t>
  </si>
  <si>
    <t>Army</t>
  </si>
  <si>
    <t>$244.9 billion</t>
  </si>
  <si>
    <t>Navy</t>
  </si>
  <si>
    <t>$149.9 billion</t>
  </si>
  <si>
    <t>excluding Marine Corps</t>
  </si>
  <si>
    <t>Marine Corps</t>
  </si>
  <si>
    <t>$29.0 billion</t>
  </si>
  <si>
    <t>Total Budget taken allotted from Department of Navy</t>
  </si>
  <si>
    <t>Air Force</t>
  </si>
  <si>
    <t>$170.6 billion</t>
  </si>
  <si>
    <t>Defense Intelligence</t>
  </si>
  <si>
    <t>$80.1 billion[11]</t>
  </si>
  <si>
    <t>Because of classified nature, budget is an estimate and may not be the actual figure</t>
  </si>
  <si>
    <t>Defense Wide Joint Activities</t>
  </si>
  <si>
    <t>$118.7 billion</t>
  </si>
  <si>
    <t>Program</t>
  </si>
  <si>
    <t>2011 Budget request[12]</t>
  </si>
  <si>
    <t>Change, 2010 to 2011</t>
  </si>
  <si>
    <t>F-35 Joint Strike Fighter</t>
  </si>
  <si>
    <t>$11.4 billion</t>
  </si>
  <si>
    <t>Ballistic Missile Defense (Aegis, THAAD, PAC-3)</t>
  </si>
  <si>
    <t>$9.9 billion</t>
  </si>
  <si>
    <t>Virginia class submarine</t>
  </si>
  <si>
    <t>$5.4 billion</t>
  </si>
  <si>
    <t>Brigade Combat Team Modernization</t>
  </si>
  <si>
    <t>$3.2 billion</t>
  </si>
  <si>
    <t>DDG 51 Burke-class Aegis Destroyer</t>
  </si>
  <si>
    <t>$3.0 billion</t>
  </si>
  <si>
    <t>P–8A Poseidon</t>
  </si>
  <si>
    <t>$2.9 billion</t>
  </si>
  <si>
    <t>−1.6%</t>
  </si>
  <si>
    <t>V-22 Osprey</t>
  </si>
  <si>
    <t>$2.8 billion</t>
  </si>
  <si>
    <t>−6.5%</t>
  </si>
  <si>
    <t>Carrier Replacement Program</t>
  </si>
  <si>
    <t>$2.7 billion</t>
  </si>
  <si>
    <t>F/A-18E/F Hornet</t>
  </si>
  <si>
    <t>$2.0 billion</t>
  </si>
  <si>
    <t>Predator and Reaper Unmanned Aerial System</t>
  </si>
  <si>
    <t>$1.9 billion</t>
  </si>
  <si>
    <t>Littoral combat ship</t>
  </si>
  <si>
    <t>$1.8 billion</t>
  </si>
  <si>
    <t>CVN Refueling and Complex Overhaul</t>
  </si>
  <si>
    <t>$1.7 billion</t>
  </si>
  <si>
    <t>−6.0%</t>
  </si>
  <si>
    <t>Chemical Demilitarization</t>
  </si>
  <si>
    <t>$1.6 billion</t>
  </si>
  <si>
    <t>−7.0%</t>
  </si>
  <si>
    <t>RQ-4 Global Hawk</t>
  </si>
  <si>
    <t>$1.5 billion</t>
  </si>
  <si>
    <t>Space-Based Infrared System</t>
  </si>
  <si>
    <t>Component</t>
  </si>
  <si>
    <t>Military</t>
  </si>
  <si>
    <t>Enlisted</t>
  </si>
  <si>
    <t>Officer</t>
  </si>
  <si>
    <t>Male</t>
  </si>
  <si>
    <t>Female</t>
  </si>
  <si>
    <t>Civilian</t>
  </si>
  <si>
    <t xml:space="preserve"> United States Army</t>
  </si>
  <si>
    <t xml:space="preserve"> United States Marine Corps</t>
  </si>
  <si>
    <t xml:space="preserve"> United States Navy</t>
  </si>
  <si>
    <t xml:space="preserve"> United States Air Force</t>
  </si>
  <si>
    <t xml:space="preserve"> United States Coast Guard</t>
  </si>
  <si>
    <t>Total Active</t>
  </si>
  <si>
    <t>US Army National Guard Insignia.svg United States Army National Guard</t>
  </si>
  <si>
    <t>United States AR seal.svg United States Army Reserve</t>
  </si>
  <si>
    <t>MarforresLogo.jpg United States Marine Corps Forces Reserve</t>
  </si>
  <si>
    <t>United States NR Seal.svg United States Navy Reserve</t>
  </si>
  <si>
    <t>Air national guard shield.svg United States Air National Guard</t>
  </si>
  <si>
    <t>Air Force Reserve Command.png United States Air Force Reserve</t>
  </si>
  <si>
    <t>United States Coast Guard Reserve emblem.png United States Coast Guard Reserve</t>
  </si>
  <si>
    <t>Total Reserve Components</t>
  </si>
  <si>
    <t>Other DoD Personnel</t>
  </si>
  <si>
    <t>As of 31 December 2009, a total of 1,137,568 personnel were on active duty within the U.S. and its territories (including 84,461 afloat).[39] The vast majority, 941,629 of them, were stationed at various bases within the Contiguous United States. There were an additional 37,245 in Hawaii and 20,450 in Alaska. 84,461 were at sea, 2,972 in Guam, and 179 in Puerto Rico.</t>
  </si>
  <si>
    <t>Military budget to fight Zombies</t>
  </si>
  <si>
    <t>CDC Costs to create vaccine</t>
  </si>
  <si>
    <t>$500000000 - $1B</t>
  </si>
  <si>
    <t>fixed</t>
  </si>
  <si>
    <t># personnel to fight zombies</t>
  </si>
  <si>
    <t># vaccines produced</t>
  </si>
  <si>
    <t>80,000,000 - 183,000,000</t>
  </si>
  <si>
    <t>25-50%</t>
  </si>
  <si>
    <t>cost to kill one zombie</t>
  </si>
  <si>
    <t>cost to provide 1 vaccine</t>
  </si>
  <si>
    <t>Influence cost/dose</t>
  </si>
  <si>
    <t>time to develop</t>
  </si>
  <si>
    <t>5 months</t>
  </si>
  <si>
    <t>6 weeks</t>
  </si>
  <si>
    <t>2 billion</t>
  </si>
  <si>
    <t>http://www.vaccineethics.org/issue_briefs/industry.php</t>
  </si>
  <si>
    <t>http://www.cdc.gov/vaccines/programs/vfc/awardees/vaccine-management/price-list/</t>
  </si>
  <si>
    <t>http://www.rti.org/pubs/laytoneconomics.pdf</t>
  </si>
  <si>
    <t>http://www.forbes.com/2009/05/05/swine-flu-vaxinnate-business-healthcare-flu.html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</si>
</sst>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43" formatCode="_(* #,##0.00_);_(* \(#,##0.00\);_(* &quot;-&quot;??_);_(@_)"/>
    <numFmt numFmtId="164" formatCode="0.000%"/>
  </numFmts>
  <fonts count="8" x14ac:knownFonts="1">
    <font>
      <sz val="12"/>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sz val="12"/>
      <color theme="1"/>
      <name val="Calibri"/>
      <family val="2"/>
      <scheme val="minor"/>
    </font>
    <font>
      <b/>
      <sz val="11"/>
      <color theme="1"/>
      <name val="Calibri"/>
      <family val="2"/>
      <scheme val="minor"/>
    </font>
    <font>
      <b/>
      <sz val="11"/>
      <color rgb="FFFFFFFF"/>
      <name val="Arial"/>
      <family val="2"/>
    </font>
    <font>
      <sz val="12"/>
      <color rgb="FF00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005300"/>
        <bgColor indexed="64"/>
      </patternFill>
    </fill>
    <fill>
      <patternFill patternType="solid">
        <fgColor rgb="FF9BF497"/>
        <bgColor indexed="64"/>
      </patternFill>
    </fill>
    <fill>
      <patternFill patternType="solid">
        <fgColor rgb="FFD7FFD7"/>
        <bgColor indexed="64"/>
      </patternFill>
    </fill>
  </fills>
  <borders count="10">
    <border>
      <left/>
      <right/>
      <top/>
      <bottom/>
      <diagonal/>
    </border>
    <border>
      <left style="thin">
        <color rgb="FF666666"/>
      </left>
      <right/>
      <top style="thin">
        <color rgb="FF666666"/>
      </top>
      <bottom style="thin">
        <color rgb="FF666666"/>
      </bottom>
      <diagonal/>
    </border>
    <border>
      <left/>
      <right/>
      <top style="thin">
        <color rgb="FF666666"/>
      </top>
      <bottom style="thin">
        <color rgb="FF666666"/>
      </bottom>
      <diagonal/>
    </border>
    <border>
      <left/>
      <right style="thin">
        <color rgb="FF666666"/>
      </right>
      <top style="thin">
        <color rgb="FF666666"/>
      </top>
      <bottom style="thin">
        <color rgb="FF666666"/>
      </bottom>
      <diagonal/>
    </border>
    <border>
      <left style="thin">
        <color rgb="FF666666"/>
      </left>
      <right style="thin">
        <color rgb="FF666666"/>
      </right>
      <top style="thin">
        <color rgb="FF666666"/>
      </top>
      <bottom style="thin">
        <color rgb="FF666666"/>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7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43" fontId="4" fillId="0" borderId="0" applyFont="0" applyFill="0" applyBorder="0" applyAlignment="0" applyProtection="0"/>
    <xf numFmtId="0" fontId="1" fillId="0" borderId="0"/>
    <xf numFmtId="9" fontId="1" fillId="0" borderId="0" applyFont="0" applyFill="0" applyBorder="0" applyAlignment="0" applyProtection="0"/>
    <xf numFmtId="0" fontId="2" fillId="0" borderId="0" applyNumberFormat="0" applyFill="0" applyBorder="0" applyAlignment="0" applyProtection="0"/>
  </cellStyleXfs>
  <cellXfs count="44">
    <xf numFmtId="0" fontId="0" fillId="0" borderId="0" xfId="0"/>
    <xf numFmtId="3" fontId="0" fillId="0" borderId="0" xfId="0" applyNumberFormat="1"/>
    <xf numFmtId="4" fontId="0" fillId="0" borderId="0" xfId="0" applyNumberFormat="1"/>
    <xf numFmtId="2" fontId="0" fillId="0" borderId="0" xfId="0" applyNumberFormat="1"/>
    <xf numFmtId="1" fontId="0" fillId="0" borderId="0" xfId="0" applyNumberFormat="1"/>
    <xf numFmtId="2" fontId="0" fillId="2" borderId="0" xfId="0" applyNumberFormat="1" applyFill="1"/>
    <xf numFmtId="0" fontId="1" fillId="0" borderId="0" xfId="68"/>
    <xf numFmtId="0" fontId="6" fillId="3" borderId="1" xfId="68" applyFont="1" applyFill="1" applyBorder="1" applyAlignment="1">
      <alignment horizontal="center" vertical="center" wrapText="1"/>
    </xf>
    <xf numFmtId="0" fontId="6" fillId="3" borderId="2" xfId="68" applyFont="1" applyFill="1" applyBorder="1" applyAlignment="1">
      <alignment horizontal="center" vertical="center" wrapText="1"/>
    </xf>
    <xf numFmtId="0" fontId="6" fillId="3" borderId="3" xfId="68" applyFont="1" applyFill="1" applyBorder="1" applyAlignment="1">
      <alignment horizontal="center" vertical="center" wrapText="1"/>
    </xf>
    <xf numFmtId="0" fontId="1" fillId="0" borderId="0" xfId="68" applyAlignment="1">
      <alignment horizontal="center"/>
    </xf>
    <xf numFmtId="0" fontId="5" fillId="4" borderId="4" xfId="68" applyFont="1" applyFill="1" applyBorder="1" applyAlignment="1">
      <alignment horizontal="center" vertical="center" wrapText="1"/>
    </xf>
    <xf numFmtId="0" fontId="5" fillId="5" borderId="4" xfId="68" applyFont="1" applyFill="1" applyBorder="1" applyAlignment="1">
      <alignment horizontal="center" vertical="center" wrapText="1"/>
    </xf>
    <xf numFmtId="3" fontId="1" fillId="5" borderId="4" xfId="68" applyNumberFormat="1" applyFill="1" applyBorder="1" applyAlignment="1">
      <alignment horizontal="right" vertical="center" wrapText="1"/>
    </xf>
    <xf numFmtId="3" fontId="1" fillId="0" borderId="0" xfId="68" applyNumberFormat="1" applyAlignment="1">
      <alignment horizontal="center" vertical="center" wrapText="1"/>
    </xf>
    <xf numFmtId="164" fontId="0" fillId="0" borderId="0" xfId="69" applyNumberFormat="1" applyFont="1" applyAlignment="1">
      <alignment vertical="center" wrapText="1"/>
    </xf>
    <xf numFmtId="2" fontId="1" fillId="0" borderId="0" xfId="68" applyNumberFormat="1"/>
    <xf numFmtId="0" fontId="1" fillId="0" borderId="0" xfId="68" applyAlignment="1">
      <alignment vertical="center" wrapText="1"/>
    </xf>
    <xf numFmtId="0" fontId="1" fillId="0" borderId="0" xfId="68" applyAlignment="1">
      <alignment horizontal="center" wrapText="1"/>
    </xf>
    <xf numFmtId="0" fontId="1" fillId="0" borderId="0" xfId="68" applyAlignment="1">
      <alignment horizontal="center"/>
    </xf>
    <xf numFmtId="3" fontId="1" fillId="0" borderId="0" xfId="68" applyNumberFormat="1" applyAlignment="1">
      <alignment horizontal="center"/>
    </xf>
    <xf numFmtId="164" fontId="0" fillId="2" borderId="0" xfId="69" applyNumberFormat="1" applyFont="1" applyFill="1" applyAlignment="1">
      <alignment vertical="center" wrapText="1"/>
    </xf>
    <xf numFmtId="2" fontId="1" fillId="0" borderId="0" xfId="68" applyNumberFormat="1" applyAlignment="1">
      <alignment horizontal="center"/>
    </xf>
    <xf numFmtId="10" fontId="0" fillId="0" borderId="0" xfId="69" applyNumberFormat="1" applyFont="1"/>
    <xf numFmtId="0" fontId="5" fillId="0" borderId="5" xfId="68" applyFont="1" applyBorder="1" applyAlignment="1">
      <alignment horizontal="center" vertical="center" wrapText="1"/>
    </xf>
    <xf numFmtId="0" fontId="5" fillId="0" borderId="6" xfId="68" applyFont="1" applyBorder="1" applyAlignment="1">
      <alignment horizontal="center" vertical="center" wrapText="1"/>
    </xf>
    <xf numFmtId="0" fontId="5" fillId="0" borderId="7" xfId="68" applyFont="1" applyBorder="1" applyAlignment="1">
      <alignment horizontal="center" vertical="center" wrapText="1"/>
    </xf>
    <xf numFmtId="0" fontId="5" fillId="0" borderId="8" xfId="68" applyFont="1" applyBorder="1" applyAlignment="1">
      <alignment horizontal="center" vertical="center" wrapText="1"/>
    </xf>
    <xf numFmtId="0" fontId="5" fillId="0" borderId="9" xfId="68" applyFont="1" applyBorder="1" applyAlignment="1">
      <alignment horizontal="center" vertical="center" wrapText="1"/>
    </xf>
    <xf numFmtId="0" fontId="5" fillId="0" borderId="9" xfId="68" applyFont="1" applyBorder="1" applyAlignment="1">
      <alignment horizontal="left" vertical="center" wrapText="1"/>
    </xf>
    <xf numFmtId="0" fontId="1" fillId="0" borderId="9" xfId="68" applyBorder="1" applyAlignment="1">
      <alignment horizontal="right" vertical="center" wrapText="1"/>
    </xf>
    <xf numFmtId="0" fontId="5" fillId="0" borderId="9" xfId="68" applyFont="1" applyBorder="1" applyAlignment="1">
      <alignment horizontal="right" vertical="center" wrapText="1"/>
    </xf>
    <xf numFmtId="3" fontId="5" fillId="0" borderId="9" xfId="68" applyNumberFormat="1" applyFont="1" applyBorder="1" applyAlignment="1">
      <alignment horizontal="right" vertical="center" wrapText="1"/>
    </xf>
    <xf numFmtId="0" fontId="5" fillId="0" borderId="0" xfId="68" applyFont="1" applyAlignment="1">
      <alignment horizontal="center" vertical="center" wrapText="1"/>
    </xf>
    <xf numFmtId="0" fontId="5" fillId="0" borderId="0" xfId="68" applyFont="1" applyAlignment="1">
      <alignment horizontal="center" vertical="center" wrapText="1"/>
    </xf>
    <xf numFmtId="0" fontId="1" fillId="0" borderId="0" xfId="68" applyAlignment="1">
      <alignment horizontal="right" vertical="center" wrapText="1"/>
    </xf>
    <xf numFmtId="9" fontId="1" fillId="0" borderId="0" xfId="68" applyNumberFormat="1" applyAlignment="1">
      <alignment horizontal="right" vertical="center" wrapText="1"/>
    </xf>
    <xf numFmtId="3" fontId="1" fillId="0" borderId="0" xfId="68" applyNumberFormat="1" applyAlignment="1">
      <alignment horizontal="right" vertical="center" wrapText="1"/>
    </xf>
    <xf numFmtId="0" fontId="7" fillId="0" borderId="0" xfId="0" applyFont="1"/>
    <xf numFmtId="10" fontId="0" fillId="0" borderId="0" xfId="0" applyNumberFormat="1"/>
    <xf numFmtId="9" fontId="0" fillId="0" borderId="0" xfId="0" applyNumberFormat="1"/>
    <xf numFmtId="6" fontId="0" fillId="0" borderId="0" xfId="0" applyNumberFormat="1"/>
    <xf numFmtId="0" fontId="2" fillId="0" borderId="0" xfId="70"/>
    <xf numFmtId="43" fontId="0" fillId="0" borderId="0" xfId="67" applyFont="1"/>
  </cellXfs>
  <cellStyles count="71">
    <cellStyle name="Comma" xfId="67" builtinId="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70" builtinId="8"/>
    <cellStyle name="Normal" xfId="0" builtinId="0"/>
    <cellStyle name="Normal 2" xfId="68"/>
    <cellStyle name="Percent 2" xfId="69"/>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19050</xdr:colOff>
      <xdr:row>7</xdr:row>
      <xdr:rowOff>104775</xdr:rowOff>
    </xdr:from>
    <xdr:to>
      <xdr:col>12</xdr:col>
      <xdr:colOff>114300</xdr:colOff>
      <xdr:row>11</xdr:row>
      <xdr:rowOff>161925</xdr:rowOff>
    </xdr:to>
    <xdr:sp macro="" textlink="">
      <xdr:nvSpPr>
        <xdr:cNvPr id="2" name="Rectangle 1"/>
        <xdr:cNvSpPr/>
      </xdr:nvSpPr>
      <xdr:spPr>
        <a:xfrm>
          <a:off x="5505450" y="1819275"/>
          <a:ext cx="2838450" cy="819150"/>
        </a:xfrm>
        <a:prstGeom prst="rect">
          <a:avLst/>
        </a:prstGeom>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r>
            <a:rPr lang="en-US" sz="1100"/>
            <a:t>Note: Ultimately used 1.15</a:t>
          </a:r>
          <a:r>
            <a:rPr lang="en-US" sz="1100" baseline="0"/>
            <a:t> to adjust for lower prevalence of  potential carriers in the U.S., placing it evenly between our bloodborne (1.1) and airborne (1.2) spread rates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hyperlink" Target="http://www.rti.org/pubs/laytoneconomic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30" zoomScaleNormal="130" zoomScalePageLayoutView="130" workbookViewId="0"/>
  </sheetViews>
  <sheetFormatPr defaultColWidth="11" defaultRowHeight="15.75" x14ac:dyDescent="0.25"/>
  <cols>
    <col min="1" max="1" width="14.125" bestFit="1" customWidth="1"/>
    <col min="2" max="2" width="6.875" bestFit="1" customWidth="1"/>
    <col min="3" max="3" width="6.125" bestFit="1" customWidth="1"/>
    <col min="4" max="5" width="10.375" bestFit="1" customWidth="1"/>
    <col min="6" max="6" width="11.5" bestFit="1" customWidth="1"/>
    <col min="7" max="7" width="9.375" bestFit="1" customWidth="1"/>
    <col min="8" max="8" width="11.5" bestFit="1" customWidth="1"/>
    <col min="9" max="9" width="16.125" bestFit="1" customWidth="1"/>
    <col min="10" max="11" width="14.5" customWidth="1"/>
  </cols>
  <sheetData>
    <row r="1" spans="1:12" x14ac:dyDescent="0.25">
      <c r="B1" t="s">
        <v>117</v>
      </c>
      <c r="C1" t="s">
        <v>113</v>
      </c>
      <c r="D1" t="s">
        <v>114</v>
      </c>
      <c r="E1" t="s">
        <v>115</v>
      </c>
      <c r="F1" t="s">
        <v>116</v>
      </c>
      <c r="G1" t="s">
        <v>115</v>
      </c>
      <c r="H1" t="s">
        <v>116</v>
      </c>
      <c r="I1" t="s">
        <v>127</v>
      </c>
      <c r="J1" t="s">
        <v>128</v>
      </c>
      <c r="L1" t="s">
        <v>0</v>
      </c>
    </row>
    <row r="2" spans="1:12" x14ac:dyDescent="0.25">
      <c r="H2" t="s">
        <v>126</v>
      </c>
      <c r="J2" s="5">
        <f>$I$33</f>
        <v>647.62798857094265</v>
      </c>
      <c r="K2" s="5" t="s">
        <v>98</v>
      </c>
      <c r="L2" t="s">
        <v>1</v>
      </c>
    </row>
    <row r="3" spans="1:12" x14ac:dyDescent="0.25">
      <c r="A3" t="s">
        <v>29</v>
      </c>
      <c r="B3" t="s">
        <v>119</v>
      </c>
      <c r="C3" t="s">
        <v>30</v>
      </c>
      <c r="D3" s="1">
        <v>11485910</v>
      </c>
      <c r="E3" s="2">
        <v>106054.83</v>
      </c>
      <c r="F3">
        <v>108.3</v>
      </c>
      <c r="G3" s="1">
        <v>40948</v>
      </c>
      <c r="H3" s="4">
        <v>280.5</v>
      </c>
      <c r="I3" s="3">
        <f>D3/$D$8</f>
        <v>0.24756435160931237</v>
      </c>
      <c r="J3" s="5">
        <f>$I$26</f>
        <v>533.40802380414959</v>
      </c>
      <c r="K3" s="5" t="s">
        <v>18</v>
      </c>
      <c r="L3" t="s">
        <v>2</v>
      </c>
    </row>
    <row r="4" spans="1:12" x14ac:dyDescent="0.25">
      <c r="A4" t="s">
        <v>35</v>
      </c>
      <c r="B4" t="s">
        <v>119</v>
      </c>
      <c r="C4" t="s">
        <v>36</v>
      </c>
      <c r="D4" s="1">
        <v>12901563</v>
      </c>
      <c r="E4" s="2">
        <v>143961.9</v>
      </c>
      <c r="F4">
        <v>89.62</v>
      </c>
      <c r="G4" s="1">
        <v>55584</v>
      </c>
      <c r="H4" s="4">
        <v>232.11</v>
      </c>
      <c r="I4" s="3">
        <f>D4/$D$8</f>
        <v>0.27807697246815405</v>
      </c>
      <c r="J4" s="5">
        <f>$I$48</f>
        <v>269.18179529345326</v>
      </c>
      <c r="K4" s="5" t="s">
        <v>118</v>
      </c>
      <c r="L4" t="s">
        <v>3</v>
      </c>
    </row>
    <row r="5" spans="1:12" x14ac:dyDescent="0.25">
      <c r="A5" t="s">
        <v>43</v>
      </c>
      <c r="B5" t="s">
        <v>119</v>
      </c>
      <c r="C5" t="s">
        <v>44</v>
      </c>
      <c r="D5" s="1">
        <v>6376792</v>
      </c>
      <c r="E5" s="2">
        <v>92895.1</v>
      </c>
      <c r="F5">
        <v>68.650000000000006</v>
      </c>
      <c r="G5" s="1">
        <v>35867</v>
      </c>
      <c r="H5" s="4">
        <v>177.79</v>
      </c>
      <c r="I5" s="3">
        <f>D5/$D$8</f>
        <v>0.13744373557057737</v>
      </c>
      <c r="J5" s="5">
        <f>$I$8</f>
        <v>208.96220639588358</v>
      </c>
      <c r="K5" s="5" t="s">
        <v>119</v>
      </c>
      <c r="L5" t="s">
        <v>4</v>
      </c>
    </row>
    <row r="6" spans="1:12" x14ac:dyDescent="0.25">
      <c r="A6" t="s">
        <v>45</v>
      </c>
      <c r="B6" t="s">
        <v>119</v>
      </c>
      <c r="C6" t="s">
        <v>46</v>
      </c>
      <c r="D6" s="1">
        <v>10003422</v>
      </c>
      <c r="E6" s="2">
        <v>147121.68</v>
      </c>
      <c r="F6">
        <v>67.989999999999995</v>
      </c>
      <c r="G6" s="1">
        <v>56804</v>
      </c>
      <c r="H6" s="4">
        <v>176.1</v>
      </c>
      <c r="I6" s="3">
        <f>D6/$D$8</f>
        <v>0.21561118634085857</v>
      </c>
      <c r="J6" s="5">
        <f>$I$39</f>
        <v>198.00518565219335</v>
      </c>
      <c r="K6" s="5" t="s">
        <v>120</v>
      </c>
      <c r="L6" t="s">
        <v>5</v>
      </c>
    </row>
    <row r="7" spans="1:12" x14ac:dyDescent="0.25">
      <c r="A7" t="s">
        <v>57</v>
      </c>
      <c r="B7" t="s">
        <v>119</v>
      </c>
      <c r="C7" t="s">
        <v>58</v>
      </c>
      <c r="D7" s="1">
        <v>5627967</v>
      </c>
      <c r="E7" s="2">
        <v>140662.25</v>
      </c>
      <c r="F7">
        <v>40.01</v>
      </c>
      <c r="G7" s="1">
        <v>54310</v>
      </c>
      <c r="H7" s="4">
        <v>103.63</v>
      </c>
      <c r="I7" s="3">
        <f>D7/$D$8</f>
        <v>0.12130375401109768</v>
      </c>
      <c r="J7" s="5">
        <f>$I$13</f>
        <v>111.04704486915452</v>
      </c>
      <c r="K7" s="5" t="s">
        <v>121</v>
      </c>
      <c r="L7" t="s">
        <v>6</v>
      </c>
    </row>
    <row r="8" spans="1:12" x14ac:dyDescent="0.25">
      <c r="D8" s="1">
        <f>SUM(D3:D7)</f>
        <v>46395654</v>
      </c>
      <c r="E8" s="2"/>
      <c r="G8" s="1"/>
      <c r="H8" s="4"/>
      <c r="I8" s="5">
        <f>SUMPRODUCT(H3:H7,I3:I7)</f>
        <v>208.96220639588358</v>
      </c>
      <c r="J8" s="5">
        <f>$I$61</f>
        <v>86.754384421334365</v>
      </c>
      <c r="K8" s="5" t="s">
        <v>122</v>
      </c>
      <c r="L8" t="s">
        <v>7</v>
      </c>
    </row>
    <row r="9" spans="1:12" x14ac:dyDescent="0.25">
      <c r="A9" t="s">
        <v>49</v>
      </c>
      <c r="B9" t="s">
        <v>121</v>
      </c>
      <c r="C9" t="s">
        <v>50</v>
      </c>
      <c r="D9" s="1">
        <v>6214888</v>
      </c>
      <c r="E9" s="2">
        <v>106751.54</v>
      </c>
      <c r="F9">
        <v>58.22</v>
      </c>
      <c r="G9" s="1">
        <v>41217</v>
      </c>
      <c r="H9" s="4">
        <v>150.78</v>
      </c>
      <c r="I9" s="3">
        <f>D9/$D$13</f>
        <v>0.34365540147830337</v>
      </c>
      <c r="J9" s="5">
        <f>$I$56</f>
        <v>57.663554304382956</v>
      </c>
      <c r="K9" s="5" t="s">
        <v>125</v>
      </c>
      <c r="L9" t="s">
        <v>8</v>
      </c>
    </row>
    <row r="10" spans="1:12" x14ac:dyDescent="0.25">
      <c r="A10" t="s">
        <v>55</v>
      </c>
      <c r="B10" t="s">
        <v>121</v>
      </c>
      <c r="C10" t="s">
        <v>56</v>
      </c>
      <c r="D10" s="1">
        <v>4269245</v>
      </c>
      <c r="E10" s="2">
        <v>102895.05</v>
      </c>
      <c r="F10">
        <v>41.49</v>
      </c>
      <c r="G10" s="1">
        <v>39728</v>
      </c>
      <c r="H10" s="4">
        <v>107.46</v>
      </c>
      <c r="I10" s="3">
        <f>D10/$D$13</f>
        <v>0.23607007953872045</v>
      </c>
      <c r="J10" s="5">
        <f>$I$22</f>
        <v>38.083035955782698</v>
      </c>
      <c r="K10" s="5" t="s">
        <v>123</v>
      </c>
      <c r="L10" t="s">
        <v>9</v>
      </c>
    </row>
    <row r="11" spans="1:12" x14ac:dyDescent="0.25">
      <c r="A11" t="s">
        <v>65</v>
      </c>
      <c r="B11" t="s">
        <v>121</v>
      </c>
      <c r="C11" t="s">
        <v>66</v>
      </c>
      <c r="D11" s="1">
        <v>4661900</v>
      </c>
      <c r="E11" s="2">
        <v>131426.35999999999</v>
      </c>
      <c r="F11">
        <v>35.47</v>
      </c>
      <c r="G11" s="1">
        <v>50744</v>
      </c>
      <c r="H11" s="4">
        <v>91.87</v>
      </c>
      <c r="I11" s="3">
        <f>D11/$D$13</f>
        <v>0.25778213801305871</v>
      </c>
      <c r="J11" s="3">
        <f>MEDIAN(J2:J10)</f>
        <v>198.00518565219335</v>
      </c>
      <c r="K11" s="5" t="s">
        <v>143</v>
      </c>
      <c r="L11" t="s">
        <v>10</v>
      </c>
    </row>
    <row r="12" spans="1:12" x14ac:dyDescent="0.25">
      <c r="A12" t="s">
        <v>75</v>
      </c>
      <c r="B12" t="s">
        <v>121</v>
      </c>
      <c r="C12" t="s">
        <v>76</v>
      </c>
      <c r="D12" s="1">
        <v>2938618</v>
      </c>
      <c r="E12" s="2">
        <v>121488.57</v>
      </c>
      <c r="F12">
        <v>24.19</v>
      </c>
      <c r="G12" s="1">
        <v>46907</v>
      </c>
      <c r="H12" s="4">
        <v>62.65</v>
      </c>
      <c r="I12" s="3">
        <f>D12/$D$13</f>
        <v>0.16249238096991753</v>
      </c>
      <c r="L12" t="s">
        <v>11</v>
      </c>
    </row>
    <row r="13" spans="1:12" x14ac:dyDescent="0.25">
      <c r="D13" s="1">
        <f>SUM(D9:D12)</f>
        <v>18084651</v>
      </c>
      <c r="E13" s="2"/>
      <c r="G13" s="1"/>
      <c r="H13" s="4"/>
      <c r="I13" s="5">
        <f>SUMPRODUCT(H9:H12,I9:I12)</f>
        <v>111.04704486915452</v>
      </c>
      <c r="J13" t="s">
        <v>142</v>
      </c>
      <c r="L13" t="s">
        <v>12</v>
      </c>
    </row>
    <row r="14" spans="1:12" x14ac:dyDescent="0.25">
      <c r="A14" t="s">
        <v>77</v>
      </c>
      <c r="B14" t="s">
        <v>123</v>
      </c>
      <c r="C14" t="s">
        <v>78</v>
      </c>
      <c r="D14" s="1">
        <v>6500180</v>
      </c>
      <c r="E14" s="2">
        <v>294313.3</v>
      </c>
      <c r="F14">
        <v>22.09</v>
      </c>
      <c r="G14" s="1">
        <v>113635</v>
      </c>
      <c r="H14" s="4">
        <v>57.2</v>
      </c>
      <c r="I14" s="3">
        <f t="shared" ref="I14:I21" si="0">D14/$D$22</f>
        <v>0.29838545347847439</v>
      </c>
      <c r="J14" s="5">
        <f>J2/$J$11</f>
        <v>3.2707627653173472</v>
      </c>
      <c r="K14" s="5" t="s">
        <v>98</v>
      </c>
    </row>
    <row r="15" spans="1:12" x14ac:dyDescent="0.25">
      <c r="A15" t="s">
        <v>85</v>
      </c>
      <c r="B15" t="s">
        <v>123</v>
      </c>
      <c r="C15" t="s">
        <v>86</v>
      </c>
      <c r="D15" s="1">
        <v>4939456</v>
      </c>
      <c r="E15" s="2">
        <v>268628.39</v>
      </c>
      <c r="F15">
        <v>18.39</v>
      </c>
      <c r="G15" s="1">
        <v>103718</v>
      </c>
      <c r="H15" s="4">
        <v>47.62</v>
      </c>
      <c r="I15" s="3">
        <f t="shared" si="0"/>
        <v>0.22674169307572578</v>
      </c>
      <c r="J15" s="5">
        <f t="shared" ref="J15:J22" si="1">J3/$J$11</f>
        <v>2.6939093642785155</v>
      </c>
      <c r="K15" s="5" t="s">
        <v>18</v>
      </c>
    </row>
    <row r="16" spans="1:12" x14ac:dyDescent="0.25">
      <c r="A16" t="s">
        <v>93</v>
      </c>
      <c r="B16" t="s">
        <v>123</v>
      </c>
      <c r="C16" t="s">
        <v>94</v>
      </c>
      <c r="D16" s="1">
        <v>2736424</v>
      </c>
      <c r="E16" s="2">
        <v>212751.98</v>
      </c>
      <c r="F16">
        <v>12.86</v>
      </c>
      <c r="G16" s="1">
        <v>82144</v>
      </c>
      <c r="H16" s="4">
        <v>33.31</v>
      </c>
      <c r="I16" s="3">
        <f t="shared" si="0"/>
        <v>0.12561330857751338</v>
      </c>
      <c r="J16" s="5">
        <f t="shared" si="1"/>
        <v>1.3594684119348541</v>
      </c>
      <c r="K16" s="5" t="s">
        <v>118</v>
      </c>
    </row>
    <row r="17" spans="1:11" x14ac:dyDescent="0.25">
      <c r="A17" t="s">
        <v>95</v>
      </c>
      <c r="B17" t="s">
        <v>123</v>
      </c>
      <c r="C17" t="s">
        <v>96</v>
      </c>
      <c r="D17" s="1">
        <v>2600167</v>
      </c>
      <c r="E17" s="2">
        <v>284448.03000000003</v>
      </c>
      <c r="F17">
        <v>9.14</v>
      </c>
      <c r="G17" s="1">
        <v>109826</v>
      </c>
      <c r="H17" s="4">
        <v>23.68</v>
      </c>
      <c r="I17" s="3">
        <f t="shared" si="0"/>
        <v>0.11935854228879267</v>
      </c>
      <c r="J17" s="5">
        <f t="shared" si="1"/>
        <v>1.0553370393184389</v>
      </c>
      <c r="K17" s="5" t="s">
        <v>119</v>
      </c>
    </row>
    <row r="18" spans="1:11" x14ac:dyDescent="0.25">
      <c r="A18" t="s">
        <v>99</v>
      </c>
      <c r="B18" t="s">
        <v>123</v>
      </c>
      <c r="C18" t="s">
        <v>100</v>
      </c>
      <c r="D18" s="1">
        <v>1523816</v>
      </c>
      <c r="E18" s="2">
        <v>214313.75</v>
      </c>
      <c r="F18">
        <v>7.11</v>
      </c>
      <c r="G18" s="1">
        <v>82747</v>
      </c>
      <c r="H18" s="4">
        <v>18.420000000000002</v>
      </c>
      <c r="I18" s="3">
        <f t="shared" si="0"/>
        <v>6.994952880962603E-2</v>
      </c>
      <c r="J18" s="5">
        <f t="shared" si="1"/>
        <v>1</v>
      </c>
      <c r="K18" s="5" t="s">
        <v>120</v>
      </c>
    </row>
    <row r="19" spans="1:11" x14ac:dyDescent="0.25">
      <c r="A19" t="s">
        <v>107</v>
      </c>
      <c r="B19" t="s">
        <v>123</v>
      </c>
      <c r="C19" t="s">
        <v>108</v>
      </c>
      <c r="D19" s="1">
        <v>967440</v>
      </c>
      <c r="E19" s="2">
        <v>376977.95</v>
      </c>
      <c r="F19">
        <v>2.57</v>
      </c>
      <c r="G19" s="1">
        <v>145552</v>
      </c>
      <c r="H19" s="4">
        <v>6.65</v>
      </c>
      <c r="I19" s="3">
        <f t="shared" si="0"/>
        <v>4.440954298391972E-2</v>
      </c>
      <c r="J19" s="5">
        <f t="shared" si="1"/>
        <v>0.56082897275334276</v>
      </c>
      <c r="K19" s="5" t="s">
        <v>121</v>
      </c>
    </row>
    <row r="20" spans="1:11" x14ac:dyDescent="0.25">
      <c r="A20" t="s">
        <v>101</v>
      </c>
      <c r="B20" t="s">
        <v>124</v>
      </c>
      <c r="C20" t="s">
        <v>102</v>
      </c>
      <c r="D20" s="1">
        <v>1984356</v>
      </c>
      <c r="E20" s="2">
        <v>314310.59999999998</v>
      </c>
      <c r="F20">
        <v>6.31</v>
      </c>
      <c r="G20" s="1">
        <v>121356</v>
      </c>
      <c r="H20" s="4">
        <v>16.350000000000001</v>
      </c>
      <c r="I20" s="3">
        <f t="shared" si="0"/>
        <v>9.1090241335275574E-2</v>
      </c>
      <c r="J20" s="5">
        <f t="shared" si="1"/>
        <v>0.43814198166366741</v>
      </c>
      <c r="K20" s="5" t="s">
        <v>122</v>
      </c>
    </row>
    <row r="21" spans="1:11" x14ac:dyDescent="0.25">
      <c r="A21" t="s">
        <v>109</v>
      </c>
      <c r="B21" t="s">
        <v>124</v>
      </c>
      <c r="C21" t="s">
        <v>110</v>
      </c>
      <c r="D21" s="1">
        <v>532668</v>
      </c>
      <c r="E21" s="2">
        <v>251487.85</v>
      </c>
      <c r="F21">
        <v>2.12</v>
      </c>
      <c r="G21" s="1">
        <v>97100</v>
      </c>
      <c r="H21" s="4">
        <v>5.49</v>
      </c>
      <c r="I21" s="3">
        <f t="shared" si="0"/>
        <v>2.4451689450672442E-2</v>
      </c>
      <c r="J21" s="5">
        <f t="shared" si="1"/>
        <v>0.29122244508117107</v>
      </c>
      <c r="K21" s="5" t="s">
        <v>125</v>
      </c>
    </row>
    <row r="22" spans="1:11" x14ac:dyDescent="0.25">
      <c r="D22" s="1">
        <f>SUM(D14:D21)</f>
        <v>21784507</v>
      </c>
      <c r="E22" s="2"/>
      <c r="G22" s="1"/>
      <c r="H22" s="4">
        <f>AVERAGE(H14:H21)</f>
        <v>26.090000000000003</v>
      </c>
      <c r="I22" s="5">
        <f>SUMPRODUCT(H14:H21,I14:I21)</f>
        <v>38.083035955782698</v>
      </c>
      <c r="J22" s="5">
        <f t="shared" si="1"/>
        <v>0.19233352818687072</v>
      </c>
      <c r="K22" s="5" t="s">
        <v>123</v>
      </c>
    </row>
    <row r="23" spans="1:11" x14ac:dyDescent="0.25">
      <c r="A23" t="s">
        <v>13</v>
      </c>
      <c r="B23" t="s">
        <v>18</v>
      </c>
      <c r="C23" t="s">
        <v>14</v>
      </c>
      <c r="D23" s="1">
        <v>8682661</v>
      </c>
      <c r="E23" s="2">
        <v>19209.939999999999</v>
      </c>
      <c r="F23">
        <v>451.99</v>
      </c>
      <c r="G23" s="1">
        <v>7417</v>
      </c>
      <c r="H23" s="4">
        <v>1170.6400000000001</v>
      </c>
      <c r="I23" s="2">
        <f>D23/$D$26</f>
        <v>0.21374683887642318</v>
      </c>
    </row>
    <row r="24" spans="1:11" x14ac:dyDescent="0.25">
      <c r="A24" t="s">
        <v>25</v>
      </c>
      <c r="B24" t="s">
        <v>18</v>
      </c>
      <c r="C24" t="s">
        <v>26</v>
      </c>
      <c r="D24" s="1">
        <v>19490297</v>
      </c>
      <c r="E24" s="2">
        <v>122283.7</v>
      </c>
      <c r="F24">
        <v>159.38999999999999</v>
      </c>
      <c r="G24" s="1">
        <v>47214</v>
      </c>
      <c r="H24" s="4">
        <v>412.81</v>
      </c>
      <c r="I24" s="2">
        <f>D24/$D$26</f>
        <v>0.47980560020858054</v>
      </c>
    </row>
    <row r="25" spans="1:11" x14ac:dyDescent="0.25">
      <c r="A25" t="s">
        <v>31</v>
      </c>
      <c r="B25" t="s">
        <v>18</v>
      </c>
      <c r="C25" t="s">
        <v>32</v>
      </c>
      <c r="D25" s="1">
        <v>12448279</v>
      </c>
      <c r="E25" s="2">
        <v>116075.5</v>
      </c>
      <c r="F25">
        <v>107.24</v>
      </c>
      <c r="G25" s="1">
        <v>44817</v>
      </c>
      <c r="H25" s="4">
        <v>277.76</v>
      </c>
      <c r="I25" s="2">
        <f>D25/$D$26</f>
        <v>0.30644756091499625</v>
      </c>
    </row>
    <row r="26" spans="1:11" x14ac:dyDescent="0.25">
      <c r="D26" s="1">
        <f>SUM(D23:D25)</f>
        <v>40621237</v>
      </c>
      <c r="E26" s="2"/>
      <c r="G26" s="1"/>
      <c r="H26" s="4">
        <f>AVERAGE(H23:H25)</f>
        <v>620.40333333333331</v>
      </c>
      <c r="I26" s="5">
        <f>SUMPRODUCT(H23:H25,I23:I25)</f>
        <v>533.40802380414959</v>
      </c>
    </row>
    <row r="27" spans="1:11" x14ac:dyDescent="0.25">
      <c r="A27" t="s">
        <v>15</v>
      </c>
      <c r="B27" t="s">
        <v>98</v>
      </c>
      <c r="C27" t="s">
        <v>16</v>
      </c>
      <c r="D27" s="1">
        <v>1050788</v>
      </c>
      <c r="E27" s="2">
        <v>2706.54</v>
      </c>
      <c r="F27">
        <v>388.24</v>
      </c>
      <c r="G27" s="1">
        <v>1045</v>
      </c>
      <c r="H27" s="4">
        <v>1005.54</v>
      </c>
      <c r="I27" s="2">
        <f>D27/$D$33</f>
        <v>7.346348198229502E-2</v>
      </c>
    </row>
    <row r="28" spans="1:11" x14ac:dyDescent="0.25">
      <c r="A28" t="s">
        <v>17</v>
      </c>
      <c r="B28" t="s">
        <v>98</v>
      </c>
      <c r="C28" t="s">
        <v>18</v>
      </c>
      <c r="D28" s="1">
        <v>6497967</v>
      </c>
      <c r="E28" s="2">
        <v>20305.509999999998</v>
      </c>
      <c r="F28">
        <v>320.01</v>
      </c>
      <c r="G28" s="1">
        <v>7840</v>
      </c>
      <c r="H28" s="4">
        <v>828.82</v>
      </c>
      <c r="I28" s="2">
        <f t="shared" ref="I28:I32" si="2">D28/$D$33</f>
        <v>0.45429076238598803</v>
      </c>
    </row>
    <row r="29" spans="1:11" x14ac:dyDescent="0.25">
      <c r="A29" t="s">
        <v>19</v>
      </c>
      <c r="B29" t="s">
        <v>98</v>
      </c>
      <c r="C29" t="s">
        <v>20</v>
      </c>
      <c r="D29" s="1">
        <v>3501252</v>
      </c>
      <c r="E29" s="2">
        <v>12548.49</v>
      </c>
      <c r="F29">
        <v>279.02</v>
      </c>
      <c r="G29" s="1">
        <v>4845</v>
      </c>
      <c r="H29" s="4">
        <v>722.65</v>
      </c>
      <c r="I29" s="2">
        <f t="shared" si="2"/>
        <v>0.24478216654308421</v>
      </c>
    </row>
    <row r="30" spans="1:11" x14ac:dyDescent="0.25">
      <c r="A30" t="s">
        <v>53</v>
      </c>
      <c r="B30" t="s">
        <v>98</v>
      </c>
      <c r="C30" t="s">
        <v>54</v>
      </c>
      <c r="D30" s="1">
        <v>1315809</v>
      </c>
      <c r="E30" s="2">
        <v>23227.01</v>
      </c>
      <c r="F30">
        <v>56.65</v>
      </c>
      <c r="G30" s="1">
        <v>8968</v>
      </c>
      <c r="H30" s="4">
        <v>146.72</v>
      </c>
      <c r="I30" s="2">
        <f t="shared" si="2"/>
        <v>9.1991829716024182E-2</v>
      </c>
    </row>
    <row r="31" spans="1:11" x14ac:dyDescent="0.25">
      <c r="A31" t="s">
        <v>71</v>
      </c>
      <c r="B31" t="s">
        <v>98</v>
      </c>
      <c r="C31" t="s">
        <v>72</v>
      </c>
      <c r="D31" s="1">
        <v>621270</v>
      </c>
      <c r="E31" s="2">
        <v>23957.39</v>
      </c>
      <c r="F31">
        <v>25.93</v>
      </c>
      <c r="G31" s="1">
        <v>9250</v>
      </c>
      <c r="H31" s="4">
        <v>67.16</v>
      </c>
      <c r="I31" s="2">
        <f t="shared" si="2"/>
        <v>4.3434696105342299E-2</v>
      </c>
    </row>
    <row r="32" spans="1:11" x14ac:dyDescent="0.25">
      <c r="A32" t="s">
        <v>87</v>
      </c>
      <c r="B32" t="s">
        <v>98</v>
      </c>
      <c r="C32" t="s">
        <v>88</v>
      </c>
      <c r="D32" s="1">
        <v>1316456</v>
      </c>
      <c r="E32" s="2">
        <v>79932.210000000006</v>
      </c>
      <c r="F32">
        <v>16.47</v>
      </c>
      <c r="G32" s="1">
        <v>30862</v>
      </c>
      <c r="H32" s="4">
        <v>42.66</v>
      </c>
      <c r="I32" s="2">
        <f t="shared" si="2"/>
        <v>9.2037063267266253E-2</v>
      </c>
    </row>
    <row r="33" spans="1:9" x14ac:dyDescent="0.25">
      <c r="D33" s="1">
        <f>SUM(D27:D32)</f>
        <v>14303542</v>
      </c>
      <c r="E33" s="2"/>
      <c r="G33" s="1"/>
      <c r="H33" s="4">
        <f>AVERAGE(H27:H32)</f>
        <v>468.92499999999995</v>
      </c>
      <c r="I33" s="5">
        <f>SUMPRODUCT(H27:H32,I27:I32)</f>
        <v>647.62798857094265</v>
      </c>
    </row>
    <row r="34" spans="1:9" x14ac:dyDescent="0.25">
      <c r="A34" t="s">
        <v>33</v>
      </c>
      <c r="B34" t="s">
        <v>120</v>
      </c>
      <c r="C34" t="s">
        <v>34</v>
      </c>
      <c r="D34" s="1">
        <v>36756666</v>
      </c>
      <c r="E34" s="2">
        <v>403931.96</v>
      </c>
      <c r="F34">
        <v>91</v>
      </c>
      <c r="G34" s="1">
        <v>155959</v>
      </c>
      <c r="H34" s="4">
        <v>235.68</v>
      </c>
      <c r="I34" s="2">
        <f>D34/$D$39</f>
        <v>0.74905921469097858</v>
      </c>
    </row>
    <row r="35" spans="1:9" x14ac:dyDescent="0.25">
      <c r="A35" t="s">
        <v>37</v>
      </c>
      <c r="B35" t="s">
        <v>120</v>
      </c>
      <c r="C35" t="s">
        <v>38</v>
      </c>
      <c r="D35" s="1">
        <v>1288198</v>
      </c>
      <c r="E35" s="2">
        <v>16635.490000000002</v>
      </c>
      <c r="F35">
        <v>77.44</v>
      </c>
      <c r="G35" s="1">
        <v>6423</v>
      </c>
      <c r="H35" s="4">
        <v>200.56</v>
      </c>
      <c r="I35" s="2">
        <f t="shared" ref="I35:I38" si="3">D35/$D$39</f>
        <v>2.6252015953962999E-2</v>
      </c>
    </row>
    <row r="36" spans="1:9" x14ac:dyDescent="0.25">
      <c r="A36" t="s">
        <v>61</v>
      </c>
      <c r="B36" t="s">
        <v>120</v>
      </c>
      <c r="C36" t="s">
        <v>62</v>
      </c>
      <c r="D36" s="1">
        <v>6549224</v>
      </c>
      <c r="E36" s="2">
        <v>172348.17</v>
      </c>
      <c r="F36">
        <v>38</v>
      </c>
      <c r="G36" s="1">
        <v>66544</v>
      </c>
      <c r="H36" s="4">
        <v>98.42</v>
      </c>
      <c r="I36" s="2">
        <f t="shared" si="3"/>
        <v>0.13346576608105071</v>
      </c>
    </row>
    <row r="37" spans="1:9" x14ac:dyDescent="0.25">
      <c r="A37" t="s">
        <v>89</v>
      </c>
      <c r="B37" t="s">
        <v>120</v>
      </c>
      <c r="C37" t="s">
        <v>90</v>
      </c>
      <c r="D37" s="1">
        <v>3790060</v>
      </c>
      <c r="E37" s="2">
        <v>268631.09000000003</v>
      </c>
      <c r="F37">
        <v>14.11</v>
      </c>
      <c r="G37" s="1">
        <v>95997</v>
      </c>
      <c r="H37" s="4">
        <v>39.479999999999997</v>
      </c>
      <c r="I37" s="2">
        <f t="shared" si="3"/>
        <v>7.7237129374891897E-2</v>
      </c>
    </row>
    <row r="38" spans="1:9" x14ac:dyDescent="0.25">
      <c r="A38" t="s">
        <v>111</v>
      </c>
      <c r="B38" t="s">
        <v>120</v>
      </c>
      <c r="C38" t="s">
        <v>112</v>
      </c>
      <c r="D38" s="1">
        <v>686293</v>
      </c>
      <c r="E38" s="1">
        <v>1481346</v>
      </c>
      <c r="F38">
        <v>0.46</v>
      </c>
      <c r="G38" s="1">
        <v>571951</v>
      </c>
      <c r="H38" s="4">
        <v>1.2</v>
      </c>
      <c r="I38" s="2">
        <f t="shared" si="3"/>
        <v>1.3985873899115764E-2</v>
      </c>
    </row>
    <row r="39" spans="1:9" x14ac:dyDescent="0.25">
      <c r="D39" s="1">
        <f>SUM(D34:D38)</f>
        <v>49070441</v>
      </c>
      <c r="E39" s="1"/>
      <c r="G39" s="1"/>
      <c r="H39" s="4">
        <f>AVERAGE(H34:H38)</f>
        <v>115.06800000000001</v>
      </c>
      <c r="I39" s="5">
        <f>SUMPRODUCT(H34:H38,I34:I38)</f>
        <v>198.00518565219335</v>
      </c>
    </row>
    <row r="40" spans="1:9" x14ac:dyDescent="0.25">
      <c r="A40" t="s">
        <v>21</v>
      </c>
      <c r="B40" t="s">
        <v>118</v>
      </c>
      <c r="C40" t="s">
        <v>22</v>
      </c>
      <c r="D40" s="1">
        <v>5633597</v>
      </c>
      <c r="E40" s="2">
        <v>25314.54</v>
      </c>
      <c r="F40">
        <v>222.54</v>
      </c>
      <c r="G40" s="1">
        <v>9774</v>
      </c>
      <c r="H40" s="4">
        <v>576.39</v>
      </c>
      <c r="I40" s="3">
        <f>D40/$D$48</f>
        <v>9.7456042347039459E-2</v>
      </c>
    </row>
    <row r="41" spans="1:9" x14ac:dyDescent="0.25">
      <c r="A41" t="s">
        <v>23</v>
      </c>
      <c r="B41" t="s">
        <v>118</v>
      </c>
      <c r="C41" t="s">
        <v>24</v>
      </c>
      <c r="D41" s="1">
        <v>873092</v>
      </c>
      <c r="E41" s="2">
        <v>5060.84</v>
      </c>
      <c r="F41">
        <v>172.52</v>
      </c>
      <c r="G41" s="1">
        <v>1954</v>
      </c>
      <c r="H41" s="4">
        <v>446.82</v>
      </c>
      <c r="I41" s="3">
        <f t="shared" ref="I41:I47" si="4">D41/$D$48</f>
        <v>1.5103687914641636E-2</v>
      </c>
    </row>
    <row r="42" spans="1:9" x14ac:dyDescent="0.25">
      <c r="A42" t="s">
        <v>27</v>
      </c>
      <c r="B42" t="s">
        <v>118</v>
      </c>
      <c r="C42" t="s">
        <v>28</v>
      </c>
      <c r="D42" s="1">
        <v>18328340</v>
      </c>
      <c r="E42" s="2">
        <v>139760.29</v>
      </c>
      <c r="F42">
        <v>131.13999999999999</v>
      </c>
      <c r="G42" s="1">
        <v>53927</v>
      </c>
      <c r="H42" s="4">
        <v>339.87</v>
      </c>
      <c r="I42" s="3">
        <f t="shared" si="4"/>
        <v>0.31706341067544186</v>
      </c>
    </row>
    <row r="43" spans="1:9" x14ac:dyDescent="0.25">
      <c r="A43" t="s">
        <v>39</v>
      </c>
      <c r="B43" t="s">
        <v>118</v>
      </c>
      <c r="C43" t="s">
        <v>40</v>
      </c>
      <c r="D43" s="1">
        <v>7769089</v>
      </c>
      <c r="E43" s="2">
        <v>102547.99</v>
      </c>
      <c r="F43">
        <v>75.760000000000005</v>
      </c>
      <c r="G43" s="1">
        <v>39594</v>
      </c>
      <c r="H43" s="4">
        <v>196.22</v>
      </c>
      <c r="I43" s="3">
        <f t="shared" si="4"/>
        <v>0.1343980882164483</v>
      </c>
    </row>
    <row r="44" spans="1:9" x14ac:dyDescent="0.25">
      <c r="A44" t="s">
        <v>41</v>
      </c>
      <c r="B44" t="s">
        <v>118</v>
      </c>
      <c r="C44" t="s">
        <v>42</v>
      </c>
      <c r="D44" s="1">
        <v>9222414</v>
      </c>
      <c r="E44" s="2">
        <v>126160.91</v>
      </c>
      <c r="F44">
        <v>73.099999999999994</v>
      </c>
      <c r="G44" s="1">
        <v>48711</v>
      </c>
      <c r="H44" s="4">
        <v>189.33</v>
      </c>
      <c r="I44" s="3">
        <f t="shared" si="4"/>
        <v>0.1595392729238406</v>
      </c>
    </row>
    <row r="45" spans="1:9" x14ac:dyDescent="0.25">
      <c r="A45" t="s">
        <v>47</v>
      </c>
      <c r="B45" t="s">
        <v>118</v>
      </c>
      <c r="C45" t="s">
        <v>48</v>
      </c>
      <c r="D45" s="1">
        <v>9685744</v>
      </c>
      <c r="E45" s="2">
        <v>149975.85</v>
      </c>
      <c r="F45">
        <v>64.58</v>
      </c>
      <c r="G45" s="1">
        <v>57906</v>
      </c>
      <c r="H45" s="4">
        <v>167.27</v>
      </c>
      <c r="I45" s="3">
        <f t="shared" si="4"/>
        <v>0.16755445542636141</v>
      </c>
    </row>
    <row r="46" spans="1:9" x14ac:dyDescent="0.25">
      <c r="A46" t="s">
        <v>51</v>
      </c>
      <c r="B46" t="s">
        <v>118</v>
      </c>
      <c r="C46" t="s">
        <v>52</v>
      </c>
      <c r="D46" s="1">
        <v>4479800</v>
      </c>
      <c r="E46" s="2">
        <v>77981.95</v>
      </c>
      <c r="F46">
        <v>57.45</v>
      </c>
      <c r="G46" s="1">
        <v>30109</v>
      </c>
      <c r="H46" s="4">
        <v>148.79</v>
      </c>
      <c r="I46" s="3">
        <f t="shared" si="4"/>
        <v>7.7496416322691775E-2</v>
      </c>
    </row>
    <row r="47" spans="1:9" x14ac:dyDescent="0.25">
      <c r="A47" t="s">
        <v>69</v>
      </c>
      <c r="B47" t="s">
        <v>118</v>
      </c>
      <c r="C47" t="s">
        <v>70</v>
      </c>
      <c r="D47" s="1">
        <v>1814468</v>
      </c>
      <c r="E47" s="2">
        <v>62361.73</v>
      </c>
      <c r="F47">
        <v>29.1</v>
      </c>
      <c r="G47" s="1">
        <v>24078</v>
      </c>
      <c r="H47" s="4">
        <v>75.36</v>
      </c>
      <c r="I47" s="3">
        <f t="shared" si="4"/>
        <v>3.1388626173534953E-2</v>
      </c>
    </row>
    <row r="48" spans="1:9" x14ac:dyDescent="0.25">
      <c r="D48" s="1">
        <f>SUM(D40:D47)</f>
        <v>57806544</v>
      </c>
      <c r="E48" s="2"/>
      <c r="G48" s="1"/>
      <c r="H48" s="4">
        <f>AVERAGE(H40:H47)</f>
        <v>267.50625000000002</v>
      </c>
      <c r="I48" s="5">
        <f>SUMPRODUCT(H40:H47,I40:I47)</f>
        <v>269.18179529345326</v>
      </c>
    </row>
    <row r="49" spans="1:9" x14ac:dyDescent="0.25">
      <c r="A49" t="s">
        <v>67</v>
      </c>
      <c r="B49" t="s">
        <v>125</v>
      </c>
      <c r="C49" t="s">
        <v>68</v>
      </c>
      <c r="D49" s="1">
        <v>5911605</v>
      </c>
      <c r="E49" s="2">
        <v>178413.92</v>
      </c>
      <c r="F49">
        <v>33.130000000000003</v>
      </c>
      <c r="G49" s="1">
        <v>68886</v>
      </c>
      <c r="H49" s="4">
        <v>85.82</v>
      </c>
      <c r="I49" s="3">
        <f>D49/$D$56</f>
        <v>0.29315012342186975</v>
      </c>
    </row>
    <row r="50" spans="1:9" x14ac:dyDescent="0.25">
      <c r="A50" t="s">
        <v>73</v>
      </c>
      <c r="B50" t="s">
        <v>125</v>
      </c>
      <c r="C50" t="s">
        <v>74</v>
      </c>
      <c r="D50" s="1">
        <v>5220393</v>
      </c>
      <c r="E50" s="2">
        <v>206188.95</v>
      </c>
      <c r="F50">
        <v>25.32</v>
      </c>
      <c r="G50" s="1">
        <v>79610</v>
      </c>
      <c r="H50" s="4">
        <v>65.569999999999993</v>
      </c>
      <c r="I50" s="3">
        <f t="shared" ref="I50:I55" si="5">D50/$D$56</f>
        <v>0.2588736649794201</v>
      </c>
    </row>
    <row r="51" spans="1:9" x14ac:dyDescent="0.25">
      <c r="A51" t="s">
        <v>81</v>
      </c>
      <c r="B51" t="s">
        <v>125</v>
      </c>
      <c r="C51" t="s">
        <v>82</v>
      </c>
      <c r="D51" s="1">
        <v>3002555</v>
      </c>
      <c r="E51" s="2">
        <v>144700.04999999999</v>
      </c>
      <c r="F51">
        <v>20.75</v>
      </c>
      <c r="G51" s="1">
        <v>55869</v>
      </c>
      <c r="H51" s="4">
        <v>53.74</v>
      </c>
      <c r="I51" s="3">
        <f t="shared" si="5"/>
        <v>0.14889346781981408</v>
      </c>
    </row>
    <row r="52" spans="1:9" x14ac:dyDescent="0.25">
      <c r="A52" t="s">
        <v>91</v>
      </c>
      <c r="B52" t="s">
        <v>125</v>
      </c>
      <c r="C52" t="s">
        <v>92</v>
      </c>
      <c r="D52" s="1">
        <v>2802134</v>
      </c>
      <c r="E52" s="2">
        <v>211899.88</v>
      </c>
      <c r="F52">
        <v>13.22</v>
      </c>
      <c r="G52" s="1">
        <v>81815</v>
      </c>
      <c r="H52" s="4">
        <v>34.25</v>
      </c>
      <c r="I52" s="3">
        <f t="shared" si="5"/>
        <v>0.13895480634186783</v>
      </c>
    </row>
    <row r="53" spans="1:9" x14ac:dyDescent="0.25">
      <c r="A53" t="s">
        <v>97</v>
      </c>
      <c r="B53" t="s">
        <v>125</v>
      </c>
      <c r="C53" t="s">
        <v>98</v>
      </c>
      <c r="D53" s="1">
        <v>1783432</v>
      </c>
      <c r="E53" s="2">
        <v>199097.57</v>
      </c>
      <c r="F53">
        <v>8.9600000000000009</v>
      </c>
      <c r="G53" s="1">
        <v>76872</v>
      </c>
      <c r="H53" s="4">
        <v>23.2</v>
      </c>
      <c r="I53" s="3">
        <f t="shared" si="5"/>
        <v>8.8438471601961222E-2</v>
      </c>
    </row>
    <row r="54" spans="1:9" x14ac:dyDescent="0.25">
      <c r="A54" t="s">
        <v>103</v>
      </c>
      <c r="B54" t="s">
        <v>125</v>
      </c>
      <c r="C54" t="s">
        <v>104</v>
      </c>
      <c r="D54" s="1">
        <v>804194</v>
      </c>
      <c r="E54" s="2">
        <v>196541.25</v>
      </c>
      <c r="F54">
        <v>4.09</v>
      </c>
      <c r="G54" s="1">
        <v>75885</v>
      </c>
      <c r="H54" s="4">
        <v>10.6</v>
      </c>
      <c r="I54" s="3">
        <f t="shared" si="5"/>
        <v>3.9879114107780729E-2</v>
      </c>
    </row>
    <row r="55" spans="1:9" x14ac:dyDescent="0.25">
      <c r="A55" t="s">
        <v>105</v>
      </c>
      <c r="B55" t="s">
        <v>125</v>
      </c>
      <c r="C55" t="s">
        <v>106</v>
      </c>
      <c r="D55" s="1">
        <v>641481</v>
      </c>
      <c r="E55" s="2">
        <v>178647.02</v>
      </c>
      <c r="F55">
        <v>3.59</v>
      </c>
      <c r="G55" s="1">
        <v>68976</v>
      </c>
      <c r="H55" s="4">
        <v>9.3000000000000007</v>
      </c>
      <c r="I55" s="3">
        <f t="shared" si="5"/>
        <v>3.1810351727286315E-2</v>
      </c>
    </row>
    <row r="56" spans="1:9" x14ac:dyDescent="0.25">
      <c r="D56" s="1">
        <f>SUM(D49:D55)</f>
        <v>20165794</v>
      </c>
      <c r="E56" s="2"/>
      <c r="G56" s="1"/>
      <c r="H56" s="4">
        <f>AVERAGE(H49:H55)</f>
        <v>40.354285714285716</v>
      </c>
      <c r="I56" s="5">
        <f>SUMPRODUCT(H49:H55,I49:I55)</f>
        <v>57.663554304382956</v>
      </c>
    </row>
    <row r="57" spans="1:9" x14ac:dyDescent="0.25">
      <c r="A57" t="s">
        <v>59</v>
      </c>
      <c r="B57" t="s">
        <v>122</v>
      </c>
      <c r="C57" t="s">
        <v>60</v>
      </c>
      <c r="D57" s="1">
        <v>4410796</v>
      </c>
      <c r="E57" s="2">
        <v>112825.06</v>
      </c>
      <c r="F57">
        <v>39.090000000000003</v>
      </c>
      <c r="G57" s="1">
        <v>43562</v>
      </c>
      <c r="H57" s="4">
        <v>101.25</v>
      </c>
      <c r="I57" s="3">
        <f>D57/$D$61</f>
        <v>0.12518038260311234</v>
      </c>
    </row>
    <row r="58" spans="1:9" x14ac:dyDescent="0.25">
      <c r="A58" t="s">
        <v>63</v>
      </c>
      <c r="B58" t="s">
        <v>122</v>
      </c>
      <c r="C58" t="s">
        <v>64</v>
      </c>
      <c r="D58" s="1">
        <v>24326974</v>
      </c>
      <c r="E58" s="2">
        <v>678051.12</v>
      </c>
      <c r="F58">
        <v>35.880000000000003</v>
      </c>
      <c r="G58" s="1">
        <v>261797</v>
      </c>
      <c r="H58" s="4">
        <v>92.92</v>
      </c>
      <c r="I58" s="3">
        <f>D58/$D$61</f>
        <v>0.6904105093266536</v>
      </c>
    </row>
    <row r="59" spans="1:9" x14ac:dyDescent="0.25">
      <c r="A59" t="s">
        <v>79</v>
      </c>
      <c r="B59" t="s">
        <v>122</v>
      </c>
      <c r="C59" t="s">
        <v>80</v>
      </c>
      <c r="D59" s="1">
        <v>2855390</v>
      </c>
      <c r="E59" s="2">
        <v>134856</v>
      </c>
      <c r="F59">
        <v>21.17</v>
      </c>
      <c r="G59" s="1">
        <v>52068</v>
      </c>
      <c r="H59" s="4">
        <v>54.84</v>
      </c>
      <c r="I59" s="3">
        <f>D59/$D$61</f>
        <v>8.1037257828541834E-2</v>
      </c>
    </row>
    <row r="60" spans="1:9" x14ac:dyDescent="0.25">
      <c r="A60" t="s">
        <v>83</v>
      </c>
      <c r="B60" t="s">
        <v>122</v>
      </c>
      <c r="C60" t="s">
        <v>84</v>
      </c>
      <c r="D60" s="1">
        <v>3642361</v>
      </c>
      <c r="E60" s="2">
        <v>177846.71</v>
      </c>
      <c r="F60">
        <v>20.48</v>
      </c>
      <c r="G60" s="1">
        <v>68667</v>
      </c>
      <c r="H60" s="4">
        <v>53.04</v>
      </c>
      <c r="I60" s="3">
        <f>D60/$D$61</f>
        <v>0.10337185024169218</v>
      </c>
    </row>
    <row r="61" spans="1:9" x14ac:dyDescent="0.25">
      <c r="D61" s="1">
        <f>SUM(D57:D60)</f>
        <v>35235521</v>
      </c>
      <c r="H61" s="4">
        <f>AVERAGE(H57:H60)</f>
        <v>75.512500000000003</v>
      </c>
      <c r="I61" s="5">
        <f>SUMPRODUCT(H57:H60,I57:I60)</f>
        <v>86.754384421334365</v>
      </c>
    </row>
  </sheetData>
  <sortState ref="J2:K10">
    <sortCondition descending="1" ref="J2:J10"/>
  </sortState>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38"/>
  <sheetViews>
    <sheetView topLeftCell="C1" workbookViewId="0">
      <selection activeCell="I8" sqref="I8"/>
    </sheetView>
  </sheetViews>
  <sheetFormatPr defaultColWidth="12" defaultRowHeight="15" x14ac:dyDescent="0.25"/>
  <cols>
    <col min="1" max="1" width="12" style="6"/>
    <col min="2" max="2" width="18.5" style="6" bestFit="1" customWidth="1"/>
    <col min="3" max="6" width="12" style="6"/>
    <col min="7" max="7" width="14.75" style="10" customWidth="1"/>
    <col min="8" max="8" width="12" style="6"/>
    <col min="9" max="9" width="9.625" style="6" customWidth="1"/>
    <col min="10" max="10" width="12" style="6"/>
    <col min="11" max="11" width="22.25" style="6" customWidth="1"/>
    <col min="12" max="12" width="8.125" style="10" bestFit="1" customWidth="1"/>
    <col min="13" max="16384" width="12" style="6"/>
  </cols>
  <sheetData>
    <row r="3" spans="2:12" x14ac:dyDescent="0.25">
      <c r="C3" s="7" t="s">
        <v>129</v>
      </c>
      <c r="D3" s="8"/>
      <c r="E3" s="8"/>
      <c r="F3" s="9"/>
      <c r="L3" s="10" t="s">
        <v>130</v>
      </c>
    </row>
    <row r="4" spans="2:12" ht="45" x14ac:dyDescent="0.25">
      <c r="C4" s="11" t="s">
        <v>131</v>
      </c>
      <c r="D4" s="11" t="s">
        <v>132</v>
      </c>
      <c r="E4" s="11" t="s">
        <v>133</v>
      </c>
      <c r="F4" s="11" t="s">
        <v>134</v>
      </c>
      <c r="G4" s="11" t="s">
        <v>135</v>
      </c>
      <c r="K4" s="10" t="s">
        <v>136</v>
      </c>
      <c r="L4" s="10">
        <v>13</v>
      </c>
    </row>
    <row r="5" spans="2:12" ht="15.75" x14ac:dyDescent="0.25">
      <c r="C5" s="12">
        <v>1980</v>
      </c>
      <c r="D5" s="13">
        <v>19014</v>
      </c>
      <c r="E5" s="13">
        <v>53000</v>
      </c>
      <c r="F5" s="13">
        <v>208000</v>
      </c>
      <c r="G5" s="14">
        <v>226545805</v>
      </c>
      <c r="H5" s="15">
        <f t="shared" ref="H5" si="0">F5/G5</f>
        <v>9.1813662142187983E-4</v>
      </c>
      <c r="I5" s="16">
        <f>F6/F5</f>
        <v>1.1009615384615385</v>
      </c>
      <c r="J5" s="17"/>
      <c r="K5" s="18" t="s">
        <v>137</v>
      </c>
      <c r="L5" s="19">
        <v>5</v>
      </c>
    </row>
    <row r="6" spans="2:12" ht="15.75" x14ac:dyDescent="0.25">
      <c r="B6" s="6" t="s">
        <v>138</v>
      </c>
      <c r="C6" s="12">
        <v>1981</v>
      </c>
      <c r="D6" s="13">
        <v>21151</v>
      </c>
      <c r="E6" s="13">
        <v>59000</v>
      </c>
      <c r="F6" s="13">
        <v>229000</v>
      </c>
      <c r="G6" s="20">
        <f>G5*(1.00978)</f>
        <v>228761422.97289997</v>
      </c>
      <c r="H6" s="21">
        <f>F6/(G6-F5)</f>
        <v>1.0019539284132838E-3</v>
      </c>
      <c r="I6" s="16">
        <f t="shared" ref="I6:I35" si="1">F7/F6</f>
        <v>1.0436681222707425</v>
      </c>
      <c r="K6" s="18"/>
      <c r="L6" s="19"/>
    </row>
    <row r="7" spans="2:12" ht="15.75" x14ac:dyDescent="0.25">
      <c r="C7" s="12">
        <v>1982</v>
      </c>
      <c r="D7" s="13">
        <v>22176</v>
      </c>
      <c r="E7" s="13">
        <v>62000</v>
      </c>
      <c r="F7" s="13">
        <v>239000</v>
      </c>
      <c r="G7" s="20">
        <f t="shared" ref="G7:G14" si="2">G6*(1.00978)</f>
        <v>230998709.68957493</v>
      </c>
      <c r="H7" s="21">
        <f>F7/(G7-SUM($F$5:F6))</f>
        <v>1.0365988364754333E-3</v>
      </c>
      <c r="I7" s="16">
        <f t="shared" si="1"/>
        <v>1.1171548117154813</v>
      </c>
    </row>
    <row r="8" spans="2:12" ht="15.75" x14ac:dyDescent="0.25">
      <c r="C8" s="12">
        <v>1983</v>
      </c>
      <c r="D8" s="13">
        <v>24319</v>
      </c>
      <c r="E8" s="13">
        <v>68000</v>
      </c>
      <c r="F8" s="13">
        <v>267000</v>
      </c>
      <c r="G8" s="20">
        <f t="shared" si="2"/>
        <v>233257877.07033893</v>
      </c>
      <c r="H8" s="21">
        <f>F8/(G8-SUM($F$5:F7))</f>
        <v>1.1479828237831793E-3</v>
      </c>
      <c r="I8" s="16">
        <f t="shared" si="1"/>
        <v>1.0524344569288389</v>
      </c>
    </row>
    <row r="9" spans="2:12" ht="15.75" x14ac:dyDescent="0.25">
      <c r="C9" s="12">
        <v>1984</v>
      </c>
      <c r="D9" s="13">
        <v>26116</v>
      </c>
      <c r="E9" s="13">
        <v>73000</v>
      </c>
      <c r="F9" s="13">
        <v>281000</v>
      </c>
      <c r="G9" s="20">
        <f t="shared" si="2"/>
        <v>235539139.10808682</v>
      </c>
      <c r="H9" s="21">
        <f>F9/(G9-SUM($F$5:F8))</f>
        <v>1.1978031738643972E-3</v>
      </c>
      <c r="I9" s="16">
        <f t="shared" si="1"/>
        <v>1.0213523131672597</v>
      </c>
      <c r="K9" s="6" t="s">
        <v>139</v>
      </c>
      <c r="L9" s="22">
        <v>1.1000000000000001</v>
      </c>
    </row>
    <row r="10" spans="2:12" ht="15.75" x14ac:dyDescent="0.25">
      <c r="C10" s="12">
        <v>1985</v>
      </c>
      <c r="D10" s="13">
        <v>26612</v>
      </c>
      <c r="E10" s="13">
        <v>74000</v>
      </c>
      <c r="F10" s="13">
        <v>287000</v>
      </c>
      <c r="G10" s="20">
        <f t="shared" si="2"/>
        <v>237842711.8885639</v>
      </c>
      <c r="H10" s="21">
        <f>F10/(G10-SUM($F$5:F9))</f>
        <v>1.2129218256211423E-3</v>
      </c>
      <c r="I10" s="16">
        <f t="shared" si="1"/>
        <v>0.98606271777003485</v>
      </c>
      <c r="K10" s="6" t="s">
        <v>140</v>
      </c>
      <c r="L10" s="10">
        <v>0.92</v>
      </c>
    </row>
    <row r="11" spans="2:12" ht="15.75" x14ac:dyDescent="0.25">
      <c r="C11" s="12">
        <v>1986</v>
      </c>
      <c r="D11" s="13">
        <v>26106</v>
      </c>
      <c r="E11" s="13">
        <v>73000</v>
      </c>
      <c r="F11" s="13">
        <v>283000</v>
      </c>
      <c r="G11" s="20">
        <f t="shared" si="2"/>
        <v>240168813.61083403</v>
      </c>
      <c r="H11" s="21">
        <f>F11/(G11-SUM($F$5:F10))</f>
        <v>1.1857981757155971E-3</v>
      </c>
      <c r="I11" s="16">
        <f t="shared" si="1"/>
        <v>1.0141342756183747</v>
      </c>
    </row>
    <row r="12" spans="2:12" ht="15.75" x14ac:dyDescent="0.25">
      <c r="C12" s="12">
        <v>1987</v>
      </c>
      <c r="D12" s="13">
        <v>25915</v>
      </c>
      <c r="E12" s="13">
        <v>72000</v>
      </c>
      <c r="F12" s="13">
        <v>287000</v>
      </c>
      <c r="G12" s="20">
        <f t="shared" si="2"/>
        <v>242517664.60794798</v>
      </c>
      <c r="H12" s="21">
        <f>F12/(G12-SUM($F$5:F11))</f>
        <v>1.1922384135661091E-3</v>
      </c>
      <c r="I12" s="16">
        <f t="shared" si="1"/>
        <v>0.88153310104529614</v>
      </c>
    </row>
    <row r="13" spans="2:12" ht="15.75" x14ac:dyDescent="0.25">
      <c r="C13" s="12">
        <v>1988</v>
      </c>
      <c r="D13" s="13">
        <v>23175</v>
      </c>
      <c r="E13" s="13">
        <v>65000</v>
      </c>
      <c r="F13" s="13">
        <v>253000</v>
      </c>
      <c r="G13" s="20">
        <f t="shared" si="2"/>
        <v>244889487.36781368</v>
      </c>
      <c r="H13" s="15">
        <f>F13/(G13-SUM($F$5:F12))</f>
        <v>1.0419734612355123E-3</v>
      </c>
      <c r="I13" s="16">
        <f t="shared" si="1"/>
        <v>1.0079051383399209</v>
      </c>
    </row>
    <row r="14" spans="2:12" ht="15.75" x14ac:dyDescent="0.25">
      <c r="C14" s="12">
        <v>1989</v>
      </c>
      <c r="D14" s="13">
        <v>23421</v>
      </c>
      <c r="E14" s="13">
        <v>65000</v>
      </c>
      <c r="F14" s="13">
        <v>255000</v>
      </c>
      <c r="G14" s="20">
        <f t="shared" si="2"/>
        <v>247284506.55427086</v>
      </c>
      <c r="H14" s="15">
        <f>F14/(G14-SUM($F$5:F13))</f>
        <v>1.0410266285507867E-3</v>
      </c>
      <c r="I14" s="16">
        <f t="shared" si="1"/>
        <v>0.90980392156862744</v>
      </c>
    </row>
    <row r="15" spans="2:12" ht="15.75" x14ac:dyDescent="0.25">
      <c r="C15" s="12">
        <v>1990</v>
      </c>
      <c r="D15" s="13">
        <v>21277</v>
      </c>
      <c r="E15" s="13">
        <v>59000</v>
      </c>
      <c r="F15" s="13">
        <v>232000</v>
      </c>
      <c r="G15" s="14">
        <v>248709873</v>
      </c>
      <c r="H15" s="15">
        <f>F15/(G15-SUM($F$5:F14))</f>
        <v>9.4262626802888024E-4</v>
      </c>
      <c r="I15" s="16">
        <f t="shared" si="1"/>
        <v>0.8318965517241379</v>
      </c>
      <c r="J15" s="23">
        <f>(G15-G5)/G5</f>
        <v>9.7834819761946148E-2</v>
      </c>
    </row>
    <row r="16" spans="2:12" ht="15.75" x14ac:dyDescent="0.25">
      <c r="C16" s="12">
        <v>1991</v>
      </c>
      <c r="D16" s="13">
        <v>17911</v>
      </c>
      <c r="E16" s="13">
        <v>50000</v>
      </c>
      <c r="F16" s="13">
        <v>193000</v>
      </c>
      <c r="G16" s="10">
        <f>G15*1.01315</f>
        <v>251980407.82995</v>
      </c>
      <c r="H16" s="15">
        <f>F16/(G16-SUM($F$5:F15))</f>
        <v>7.7460450593028174E-4</v>
      </c>
      <c r="I16" s="16">
        <f t="shared" si="1"/>
        <v>0.90673575129533679</v>
      </c>
    </row>
    <row r="17" spans="3:10" ht="15.75" x14ac:dyDescent="0.25">
      <c r="C17" s="12">
        <v>1992</v>
      </c>
      <c r="D17" s="13">
        <v>16126</v>
      </c>
      <c r="E17" s="13">
        <v>45000</v>
      </c>
      <c r="F17" s="13">
        <v>175000</v>
      </c>
      <c r="G17" s="10">
        <f t="shared" ref="G17:G24" si="3">G16*1.01315</f>
        <v>255293950.19291386</v>
      </c>
      <c r="H17" s="15">
        <f>F17/(G17-SUM($F$5:F16))</f>
        <v>6.9367383284395256E-4</v>
      </c>
      <c r="I17" s="16">
        <f t="shared" si="1"/>
        <v>0.82285714285714284</v>
      </c>
    </row>
    <row r="18" spans="3:10" ht="15.75" x14ac:dyDescent="0.25">
      <c r="C18" s="12">
        <v>1993</v>
      </c>
      <c r="D18" s="13">
        <v>13361</v>
      </c>
      <c r="E18" s="13">
        <v>37000</v>
      </c>
      <c r="F18" s="13">
        <v>144000</v>
      </c>
      <c r="G18" s="10">
        <f t="shared" si="3"/>
        <v>258651065.63795069</v>
      </c>
      <c r="H18" s="15">
        <f>F18/(G18-SUM($F$5:F17))</f>
        <v>5.6368447362389049E-4</v>
      </c>
      <c r="I18" s="16">
        <f t="shared" si="1"/>
        <v>0.92361111111111116</v>
      </c>
    </row>
    <row r="19" spans="3:10" ht="15.75" x14ac:dyDescent="0.25">
      <c r="C19" s="12">
        <v>1994</v>
      </c>
      <c r="D19" s="13">
        <v>12517</v>
      </c>
      <c r="E19" s="13">
        <v>35000</v>
      </c>
      <c r="F19" s="13">
        <v>133000</v>
      </c>
      <c r="G19" s="10">
        <f t="shared" si="3"/>
        <v>262052327.15108973</v>
      </c>
      <c r="H19" s="15">
        <f>F19/(G19-SUM($F$5:F18))</f>
        <v>5.1407060100434323E-4</v>
      </c>
      <c r="I19" s="16">
        <f t="shared" si="1"/>
        <v>0.84962406015037595</v>
      </c>
    </row>
    <row r="20" spans="3:10" ht="15.75" x14ac:dyDescent="0.25">
      <c r="C20" s="12">
        <v>1995</v>
      </c>
      <c r="D20" s="13">
        <v>10805</v>
      </c>
      <c r="E20" s="13">
        <v>30000</v>
      </c>
      <c r="F20" s="13">
        <v>113000</v>
      </c>
      <c r="G20" s="10">
        <f t="shared" si="3"/>
        <v>265498315.25312656</v>
      </c>
      <c r="H20" s="15">
        <f>F20/(G20-SUM($F$5:F19))</f>
        <v>4.312445199396134E-4</v>
      </c>
      <c r="I20" s="16">
        <f t="shared" si="1"/>
        <v>0.99115044247787609</v>
      </c>
    </row>
    <row r="21" spans="3:10" ht="15.75" x14ac:dyDescent="0.25">
      <c r="C21" s="12">
        <v>1996</v>
      </c>
      <c r="D21" s="13">
        <v>10637</v>
      </c>
      <c r="E21" s="13">
        <v>30000</v>
      </c>
      <c r="F21" s="13">
        <v>112000</v>
      </c>
      <c r="G21" s="10">
        <f t="shared" si="3"/>
        <v>268989618.09870517</v>
      </c>
      <c r="H21" s="15">
        <f>F21/(G21-SUM($F$5:F20))</f>
        <v>4.2198763863451628E-4</v>
      </c>
      <c r="I21" s="16">
        <f t="shared" si="1"/>
        <v>0.9821428571428571</v>
      </c>
    </row>
    <row r="22" spans="3:10" ht="15.75" x14ac:dyDescent="0.25">
      <c r="C22" s="12">
        <v>1997</v>
      </c>
      <c r="D22" s="13">
        <v>10416</v>
      </c>
      <c r="E22" s="13">
        <v>29000</v>
      </c>
      <c r="F22" s="13">
        <v>110000</v>
      </c>
      <c r="G22" s="10">
        <f t="shared" si="3"/>
        <v>272526831.57670313</v>
      </c>
      <c r="H22" s="15">
        <f>F22/(G22-SUM($F$5:F21))</f>
        <v>4.0917164707865683E-4</v>
      </c>
      <c r="I22" s="16">
        <f t="shared" si="1"/>
        <v>0.99090909090909096</v>
      </c>
    </row>
    <row r="23" spans="3:10" ht="15.75" x14ac:dyDescent="0.25">
      <c r="C23" s="12">
        <v>1998</v>
      </c>
      <c r="D23" s="13">
        <v>10258</v>
      </c>
      <c r="E23" s="13">
        <v>29000</v>
      </c>
      <c r="F23" s="13">
        <v>109000</v>
      </c>
      <c r="G23" s="10">
        <f t="shared" si="3"/>
        <v>276110559.41193676</v>
      </c>
      <c r="H23" s="15">
        <f>F23/(G23-SUM($F$5:F22))</f>
        <v>4.0027974131862944E-4</v>
      </c>
      <c r="I23" s="16">
        <f t="shared" si="1"/>
        <v>0.72477064220183485</v>
      </c>
    </row>
    <row r="24" spans="3:10" ht="15.75" x14ac:dyDescent="0.25">
      <c r="C24" s="12">
        <v>1999</v>
      </c>
      <c r="D24" s="13">
        <v>7694</v>
      </c>
      <c r="E24" s="13">
        <v>21000</v>
      </c>
      <c r="F24" s="13">
        <v>79000</v>
      </c>
      <c r="G24" s="10">
        <f t="shared" si="3"/>
        <v>279741413.26820374</v>
      </c>
      <c r="H24" s="15">
        <f>F24/(G24-SUM($F$5:F23))</f>
        <v>2.864068275036702E-4</v>
      </c>
      <c r="I24" s="16">
        <f t="shared" si="1"/>
        <v>1.0253164556962024</v>
      </c>
    </row>
    <row r="25" spans="3:10" ht="15.75" x14ac:dyDescent="0.25">
      <c r="C25" s="12">
        <v>2000</v>
      </c>
      <c r="D25" s="13">
        <v>8036</v>
      </c>
      <c r="E25" s="13">
        <v>22000</v>
      </c>
      <c r="F25" s="13">
        <v>81000</v>
      </c>
      <c r="G25" s="14">
        <v>281421906</v>
      </c>
      <c r="H25" s="15">
        <f>F25/(G25-SUM($F$5:F24))</f>
        <v>2.919624826335489E-4</v>
      </c>
      <c r="I25" s="16">
        <f t="shared" si="1"/>
        <v>0.96296296296296291</v>
      </c>
      <c r="J25" s="23">
        <f>(G25-G15)/G15</f>
        <v>0.1315268775035722</v>
      </c>
    </row>
    <row r="26" spans="3:10" ht="15.75" x14ac:dyDescent="0.25">
      <c r="C26" s="12">
        <v>2001</v>
      </c>
      <c r="D26" s="13">
        <v>7844</v>
      </c>
      <c r="E26" s="13">
        <v>22000</v>
      </c>
      <c r="F26" s="13">
        <v>78000</v>
      </c>
      <c r="G26" s="10">
        <f>G25*1.00971</f>
        <v>284154512.70726001</v>
      </c>
      <c r="H26" s="15">
        <f>F26/(G26-SUM($F$5:F25))</f>
        <v>2.7848737242221026E-4</v>
      </c>
      <c r="I26" s="16">
        <f t="shared" si="1"/>
        <v>1.0128205128205128</v>
      </c>
    </row>
    <row r="27" spans="3:10" ht="15.75" x14ac:dyDescent="0.25">
      <c r="C27" s="12">
        <v>2002</v>
      </c>
      <c r="D27" s="13">
        <v>8064</v>
      </c>
      <c r="E27" s="13">
        <v>23000</v>
      </c>
      <c r="F27" s="13">
        <v>79000</v>
      </c>
      <c r="G27" s="10">
        <f t="shared" ref="G27:G34" si="4">G26*1.00971</f>
        <v>286913653.02564752</v>
      </c>
      <c r="H27" s="15">
        <f>F27/(G27-SUM($F$5:F26))</f>
        <v>2.7938329551232486E-4</v>
      </c>
      <c r="I27" s="16">
        <f t="shared" si="1"/>
        <v>0.92405063291139244</v>
      </c>
    </row>
    <row r="28" spans="3:10" ht="15.75" x14ac:dyDescent="0.25">
      <c r="C28" s="12">
        <v>2003</v>
      </c>
      <c r="D28" s="13">
        <v>7526</v>
      </c>
      <c r="E28" s="13">
        <v>21000</v>
      </c>
      <c r="F28" s="13">
        <v>73000</v>
      </c>
      <c r="G28" s="10">
        <f t="shared" si="4"/>
        <v>289699584.59652656</v>
      </c>
      <c r="H28" s="15">
        <f>F28/(G28-SUM($F$5:F27))</f>
        <v>2.5571632422488047E-4</v>
      </c>
      <c r="I28" s="16">
        <f t="shared" si="1"/>
        <v>0.82191780821917804</v>
      </c>
    </row>
    <row r="29" spans="3:10" ht="15.75" x14ac:dyDescent="0.25">
      <c r="C29" s="12">
        <v>2004</v>
      </c>
      <c r="D29" s="13">
        <v>6212</v>
      </c>
      <c r="E29" s="13">
        <v>17000</v>
      </c>
      <c r="F29" s="13">
        <v>60000</v>
      </c>
      <c r="G29" s="10">
        <f t="shared" si="4"/>
        <v>292512567.5629589</v>
      </c>
      <c r="H29" s="15">
        <f>F29/(G29-SUM($F$5:F28))</f>
        <v>2.0817967969732353E-4</v>
      </c>
      <c r="I29" s="16">
        <f t="shared" si="1"/>
        <v>0.8833333333333333</v>
      </c>
    </row>
    <row r="30" spans="3:10" ht="15.75" x14ac:dyDescent="0.25">
      <c r="C30" s="12">
        <v>2005</v>
      </c>
      <c r="D30" s="13">
        <v>5494</v>
      </c>
      <c r="E30" s="13">
        <v>15000</v>
      </c>
      <c r="F30" s="13">
        <v>53000</v>
      </c>
      <c r="G30" s="10">
        <f t="shared" si="4"/>
        <v>295352864.59399527</v>
      </c>
      <c r="H30" s="15">
        <f>F30/(G30-SUM($F$5:F29))</f>
        <v>1.8213505019770053E-4</v>
      </c>
      <c r="I30" s="16">
        <f t="shared" si="1"/>
        <v>0.86792452830188682</v>
      </c>
    </row>
    <row r="31" spans="3:10" ht="15.75" x14ac:dyDescent="0.25">
      <c r="C31" s="12">
        <v>2006</v>
      </c>
      <c r="D31" s="13">
        <v>4758</v>
      </c>
      <c r="E31" s="13">
        <v>13000</v>
      </c>
      <c r="F31" s="13">
        <v>46000</v>
      </c>
      <c r="G31" s="10">
        <f t="shared" si="4"/>
        <v>298220740.90920299</v>
      </c>
      <c r="H31" s="15">
        <f>F31/(G31-SUM($F$5:F30))</f>
        <v>1.5656496951935527E-4</v>
      </c>
      <c r="I31" s="16">
        <f t="shared" si="1"/>
        <v>0.93478260869565222</v>
      </c>
    </row>
    <row r="32" spans="3:10" ht="15.75" x14ac:dyDescent="0.25">
      <c r="C32" s="12">
        <v>2007</v>
      </c>
      <c r="D32" s="13">
        <v>4519</v>
      </c>
      <c r="E32" s="13">
        <v>13000</v>
      </c>
      <c r="F32" s="13">
        <v>43000</v>
      </c>
      <c r="G32" s="10">
        <f t="shared" si="4"/>
        <v>301116464.30343139</v>
      </c>
      <c r="H32" s="15">
        <f>F32/(G32-SUM($F$5:F31))</f>
        <v>1.4494831640581317E-4</v>
      </c>
      <c r="I32" s="16">
        <f t="shared" si="1"/>
        <v>0.88372093023255816</v>
      </c>
    </row>
    <row r="33" spans="2:10" ht="15.75" x14ac:dyDescent="0.25">
      <c r="C33" s="12">
        <v>2008</v>
      </c>
      <c r="D33" s="13">
        <v>4033</v>
      </c>
      <c r="E33" s="13">
        <v>12000</v>
      </c>
      <c r="F33" s="13">
        <v>38000</v>
      </c>
      <c r="G33" s="10">
        <f t="shared" si="4"/>
        <v>304040305.17181772</v>
      </c>
      <c r="H33" s="15">
        <f>F33/(G33-SUM($F$5:F32))</f>
        <v>1.2686190495136466E-4</v>
      </c>
      <c r="I33" s="16">
        <f t="shared" si="1"/>
        <v>1</v>
      </c>
    </row>
    <row r="34" spans="2:10" ht="15.75" x14ac:dyDescent="0.25">
      <c r="C34" s="12">
        <v>2009</v>
      </c>
      <c r="D34" s="13">
        <v>3371</v>
      </c>
      <c r="E34" s="13">
        <v>9000</v>
      </c>
      <c r="F34" s="13">
        <v>38000</v>
      </c>
      <c r="G34" s="10">
        <f t="shared" si="4"/>
        <v>306992536.53503609</v>
      </c>
      <c r="H34" s="15">
        <f>F34/(G34-SUM($F$5:F33))</f>
        <v>1.2563954806045437E-4</v>
      </c>
      <c r="I34" s="16">
        <f t="shared" si="1"/>
        <v>1</v>
      </c>
    </row>
    <row r="35" spans="2:10" ht="15.75" x14ac:dyDescent="0.25">
      <c r="C35" s="12">
        <v>2010</v>
      </c>
      <c r="D35" s="13">
        <v>3371</v>
      </c>
      <c r="E35" s="13">
        <v>9000</v>
      </c>
      <c r="F35" s="13">
        <v>38000</v>
      </c>
      <c r="G35" s="14">
        <v>308745531</v>
      </c>
      <c r="H35" s="15">
        <f>F35/(G35-SUM($F$5:F34))</f>
        <v>1.2493115183947757E-4</v>
      </c>
      <c r="I35" s="16">
        <f t="shared" si="1"/>
        <v>0</v>
      </c>
      <c r="J35" s="23">
        <f>(G35-G25)/G25</f>
        <v>9.7091322379146985E-2</v>
      </c>
    </row>
    <row r="38" spans="2:10" x14ac:dyDescent="0.25">
      <c r="B38" s="6" t="s">
        <v>141</v>
      </c>
    </row>
  </sheetData>
  <mergeCells count="3">
    <mergeCell ref="C3:F3"/>
    <mergeCell ref="K5:K6"/>
    <mergeCell ref="L5:L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workbookViewId="0">
      <selection activeCell="C1" sqref="C1"/>
    </sheetView>
  </sheetViews>
  <sheetFormatPr defaultRowHeight="15" x14ac:dyDescent="0.25"/>
  <cols>
    <col min="1" max="1" width="9.25" style="6" bestFit="1" customWidth="1"/>
    <col min="2" max="2" width="21.25" style="6" customWidth="1"/>
    <col min="3" max="16384" width="9" style="6"/>
  </cols>
  <sheetData>
    <row r="1" spans="1:12" x14ac:dyDescent="0.25">
      <c r="A1" s="6" t="s">
        <v>144</v>
      </c>
      <c r="B1" s="6" t="s">
        <v>145</v>
      </c>
    </row>
    <row r="3" spans="1:12" x14ac:dyDescent="0.25">
      <c r="B3" s="24" t="s">
        <v>146</v>
      </c>
      <c r="C3" s="25">
        <v>2007</v>
      </c>
      <c r="D3" s="26"/>
      <c r="E3" s="25">
        <v>2008</v>
      </c>
      <c r="F3" s="26"/>
      <c r="G3" s="25">
        <v>2009</v>
      </c>
      <c r="H3" s="26"/>
      <c r="I3" s="25">
        <v>2010</v>
      </c>
      <c r="J3" s="26"/>
      <c r="K3" s="25">
        <v>2011</v>
      </c>
      <c r="L3" s="26"/>
    </row>
    <row r="4" spans="1:12" x14ac:dyDescent="0.25">
      <c r="B4" s="27"/>
      <c r="C4" s="28" t="s">
        <v>147</v>
      </c>
      <c r="D4" s="28" t="s">
        <v>148</v>
      </c>
      <c r="E4" s="28" t="s">
        <v>149</v>
      </c>
      <c r="F4" s="28" t="s">
        <v>148</v>
      </c>
      <c r="G4" s="28" t="s">
        <v>149</v>
      </c>
      <c r="H4" s="28" t="s">
        <v>148</v>
      </c>
      <c r="I4" s="28" t="s">
        <v>149</v>
      </c>
      <c r="J4" s="28" t="s">
        <v>148</v>
      </c>
      <c r="K4" s="28" t="s">
        <v>149</v>
      </c>
      <c r="L4" s="28" t="s">
        <v>148</v>
      </c>
    </row>
    <row r="5" spans="1:12" x14ac:dyDescent="0.25">
      <c r="B5" s="29" t="s">
        <v>65</v>
      </c>
      <c r="C5" s="30">
        <v>0.5</v>
      </c>
      <c r="D5" s="30">
        <v>-24</v>
      </c>
      <c r="E5" s="30">
        <v>0.3</v>
      </c>
      <c r="F5" s="30">
        <v>-12</v>
      </c>
      <c r="G5" s="30">
        <v>0.3</v>
      </c>
      <c r="H5" s="30">
        <v>-12</v>
      </c>
      <c r="I5" s="30">
        <v>0.2</v>
      </c>
      <c r="J5" s="30">
        <v>-8</v>
      </c>
      <c r="K5" s="30">
        <v>0.2</v>
      </c>
      <c r="L5" s="30">
        <v>-8</v>
      </c>
    </row>
    <row r="6" spans="1:12" x14ac:dyDescent="0.25">
      <c r="B6" s="29" t="s">
        <v>111</v>
      </c>
      <c r="C6" s="30">
        <v>0.7</v>
      </c>
      <c r="D6" s="30">
        <v>-5</v>
      </c>
      <c r="E6" s="30">
        <v>0.7</v>
      </c>
      <c r="F6" s="30">
        <v>-5</v>
      </c>
      <c r="G6" s="30">
        <v>0.3</v>
      </c>
      <c r="H6" s="30">
        <v>-2</v>
      </c>
      <c r="I6" s="30">
        <v>0.7</v>
      </c>
      <c r="J6" s="30">
        <v>-5</v>
      </c>
      <c r="K6" s="30">
        <v>0.6</v>
      </c>
      <c r="L6" s="30">
        <v>-4</v>
      </c>
    </row>
    <row r="7" spans="1:12" x14ac:dyDescent="0.25">
      <c r="B7" s="29" t="s">
        <v>77</v>
      </c>
      <c r="C7" s="30">
        <v>2.4</v>
      </c>
      <c r="D7" s="30">
        <v>-152</v>
      </c>
      <c r="E7" s="30">
        <v>1.8</v>
      </c>
      <c r="F7" s="30">
        <v>-118</v>
      </c>
      <c r="G7" s="30">
        <v>1</v>
      </c>
      <c r="H7" s="30">
        <v>-68</v>
      </c>
      <c r="I7" s="30">
        <v>1</v>
      </c>
      <c r="J7" s="30">
        <v>-61</v>
      </c>
      <c r="K7" s="30">
        <v>1.2</v>
      </c>
      <c r="L7" s="30">
        <v>-77</v>
      </c>
    </row>
    <row r="8" spans="1:12" x14ac:dyDescent="0.25">
      <c r="B8" s="29" t="s">
        <v>79</v>
      </c>
      <c r="C8" s="30">
        <v>0.5</v>
      </c>
      <c r="D8" s="30">
        <v>-14</v>
      </c>
      <c r="E8" s="30">
        <v>0.3</v>
      </c>
      <c r="F8" s="30">
        <v>-10</v>
      </c>
      <c r="G8" s="30">
        <v>0.4</v>
      </c>
      <c r="H8" s="30">
        <v>-12</v>
      </c>
      <c r="I8" s="30">
        <v>0.1</v>
      </c>
      <c r="J8" s="30">
        <v>-2</v>
      </c>
      <c r="K8" s="30">
        <v>0.1</v>
      </c>
      <c r="L8" s="30">
        <v>-3</v>
      </c>
    </row>
    <row r="9" spans="1:12" x14ac:dyDescent="0.25">
      <c r="B9" s="29" t="s">
        <v>33</v>
      </c>
      <c r="C9" s="30">
        <v>1.7</v>
      </c>
      <c r="D9" s="30">
        <v>-603</v>
      </c>
      <c r="E9" s="30">
        <v>1.2</v>
      </c>
      <c r="F9" s="30">
        <v>-446</v>
      </c>
      <c r="G9" s="30">
        <v>0.7</v>
      </c>
      <c r="H9" s="30">
        <v>-273</v>
      </c>
      <c r="I9" s="30">
        <v>0.6</v>
      </c>
      <c r="J9" s="30">
        <v>-242</v>
      </c>
      <c r="K9" s="30">
        <v>0.5</v>
      </c>
      <c r="L9" s="30">
        <v>-186</v>
      </c>
    </row>
    <row r="10" spans="1:12" x14ac:dyDescent="0.25">
      <c r="B10" s="29" t="s">
        <v>85</v>
      </c>
      <c r="C10" s="30">
        <v>0.5</v>
      </c>
      <c r="D10" s="30">
        <v>-26</v>
      </c>
      <c r="E10" s="30">
        <v>0.7</v>
      </c>
      <c r="F10" s="30">
        <v>-36</v>
      </c>
      <c r="G10" s="30">
        <v>1</v>
      </c>
      <c r="H10" s="30">
        <v>-52</v>
      </c>
      <c r="I10" s="30">
        <v>0.7</v>
      </c>
      <c r="J10" s="30">
        <v>-36</v>
      </c>
      <c r="K10" s="30">
        <v>0.4</v>
      </c>
      <c r="L10" s="30">
        <v>-21</v>
      </c>
    </row>
    <row r="11" spans="1:12" x14ac:dyDescent="0.25">
      <c r="B11" s="29" t="s">
        <v>19</v>
      </c>
      <c r="C11" s="30">
        <v>0.7</v>
      </c>
      <c r="D11" s="30">
        <v>-26</v>
      </c>
      <c r="E11" s="30">
        <v>0.7</v>
      </c>
      <c r="F11" s="30">
        <v>-26</v>
      </c>
      <c r="G11" s="30">
        <v>0.5</v>
      </c>
      <c r="H11" s="30">
        <v>-18</v>
      </c>
      <c r="I11" s="30">
        <v>0.8</v>
      </c>
      <c r="J11" s="30">
        <v>-29</v>
      </c>
      <c r="K11" s="30">
        <v>0.5</v>
      </c>
      <c r="L11" s="30">
        <v>-18</v>
      </c>
    </row>
    <row r="12" spans="1:12" x14ac:dyDescent="0.25">
      <c r="B12" s="29" t="s">
        <v>23</v>
      </c>
      <c r="C12" s="30">
        <v>1</v>
      </c>
      <c r="D12" s="30">
        <v>-9</v>
      </c>
      <c r="E12" s="30">
        <v>0.8</v>
      </c>
      <c r="F12" s="30">
        <v>-7</v>
      </c>
      <c r="G12" s="30">
        <v>0.5</v>
      </c>
      <c r="H12" s="30">
        <v>-4</v>
      </c>
      <c r="I12" s="30">
        <v>0.8</v>
      </c>
      <c r="J12" s="30">
        <v>-7</v>
      </c>
      <c r="K12" s="30">
        <v>0.2</v>
      </c>
      <c r="L12" s="30">
        <v>-2</v>
      </c>
    </row>
    <row r="13" spans="1:12" x14ac:dyDescent="0.25">
      <c r="B13" s="29" t="s">
        <v>150</v>
      </c>
      <c r="C13" s="30" t="s">
        <v>151</v>
      </c>
      <c r="D13" s="30" t="s">
        <v>152</v>
      </c>
      <c r="E13" s="30" t="s">
        <v>152</v>
      </c>
      <c r="F13" s="30" t="s">
        <v>152</v>
      </c>
      <c r="G13" s="30">
        <v>0.2</v>
      </c>
      <c r="H13" s="30">
        <v>-1</v>
      </c>
      <c r="I13" s="30">
        <v>0.2</v>
      </c>
      <c r="J13" s="30">
        <v>-1</v>
      </c>
      <c r="K13" s="30" t="s">
        <v>152</v>
      </c>
      <c r="L13" s="30" t="s">
        <v>152</v>
      </c>
    </row>
    <row r="14" spans="1:12" x14ac:dyDescent="0.25">
      <c r="B14" s="29" t="s">
        <v>27</v>
      </c>
      <c r="C14" s="30">
        <v>0.8</v>
      </c>
      <c r="D14" s="30">
        <v>-152</v>
      </c>
      <c r="E14" s="30">
        <v>0.8</v>
      </c>
      <c r="F14" s="30">
        <v>-146</v>
      </c>
      <c r="G14" s="30">
        <v>0.9</v>
      </c>
      <c r="H14" s="30">
        <v>-171</v>
      </c>
      <c r="I14" s="30">
        <v>0.7</v>
      </c>
      <c r="J14" s="30">
        <v>-139</v>
      </c>
      <c r="K14" s="30">
        <v>0.5</v>
      </c>
      <c r="L14" s="30">
        <v>-87</v>
      </c>
    </row>
    <row r="15" spans="1:12" x14ac:dyDescent="0.25">
      <c r="B15" s="29" t="s">
        <v>47</v>
      </c>
      <c r="C15" s="30">
        <v>0.7</v>
      </c>
      <c r="D15" s="30">
        <v>-67</v>
      </c>
      <c r="E15" s="30">
        <v>0.6</v>
      </c>
      <c r="F15" s="30">
        <v>-57</v>
      </c>
      <c r="G15" s="30">
        <v>0.5</v>
      </c>
      <c r="H15" s="30">
        <v>-54</v>
      </c>
      <c r="I15" s="30">
        <v>0.4</v>
      </c>
      <c r="J15" s="30">
        <v>-40</v>
      </c>
      <c r="K15" s="30">
        <v>0.3</v>
      </c>
      <c r="L15" s="30">
        <v>-27</v>
      </c>
    </row>
    <row r="16" spans="1:12" x14ac:dyDescent="0.25">
      <c r="B16" s="29" t="s">
        <v>37</v>
      </c>
      <c r="C16" s="30">
        <v>0.5</v>
      </c>
      <c r="D16" s="30">
        <v>-7</v>
      </c>
      <c r="E16" s="30">
        <v>1.6</v>
      </c>
      <c r="F16" s="30">
        <v>-20</v>
      </c>
      <c r="G16" s="30">
        <v>0.8</v>
      </c>
      <c r="H16" s="30">
        <v>-11</v>
      </c>
      <c r="I16" s="30">
        <v>0.6</v>
      </c>
      <c r="J16" s="30">
        <v>-8</v>
      </c>
      <c r="K16" s="30">
        <v>0.6</v>
      </c>
      <c r="L16" s="30">
        <v>-8</v>
      </c>
    </row>
    <row r="17" spans="2:12" x14ac:dyDescent="0.25">
      <c r="B17" s="29" t="s">
        <v>99</v>
      </c>
      <c r="C17" s="30">
        <v>0.5</v>
      </c>
      <c r="D17" s="30">
        <v>-8</v>
      </c>
      <c r="E17" s="30">
        <v>1.1000000000000001</v>
      </c>
      <c r="F17" s="30">
        <v>-17</v>
      </c>
      <c r="G17" s="30">
        <v>0.3</v>
      </c>
      <c r="H17" s="30">
        <v>-5</v>
      </c>
      <c r="I17" s="30">
        <v>0.5</v>
      </c>
      <c r="J17" s="30">
        <v>-8</v>
      </c>
      <c r="K17" s="30">
        <v>0.4</v>
      </c>
      <c r="L17" s="30">
        <v>-6</v>
      </c>
    </row>
    <row r="18" spans="2:12" x14ac:dyDescent="0.25">
      <c r="B18" s="29" t="s">
        <v>35</v>
      </c>
      <c r="C18" s="30">
        <v>0.9</v>
      </c>
      <c r="D18" s="30">
        <v>-118</v>
      </c>
      <c r="E18" s="30">
        <v>0.9</v>
      </c>
      <c r="F18" s="30">
        <v>-112</v>
      </c>
      <c r="G18" s="30">
        <v>1</v>
      </c>
      <c r="H18" s="30">
        <v>-126</v>
      </c>
      <c r="I18" s="30">
        <v>0.4</v>
      </c>
      <c r="J18" s="30">
        <v>-48</v>
      </c>
      <c r="K18" s="30">
        <v>0.6</v>
      </c>
      <c r="L18" s="30">
        <v>-73</v>
      </c>
    </row>
    <row r="19" spans="2:12" x14ac:dyDescent="0.25">
      <c r="B19" s="29" t="s">
        <v>43</v>
      </c>
      <c r="C19" s="30">
        <v>0.4</v>
      </c>
      <c r="D19" s="30">
        <v>-28</v>
      </c>
      <c r="E19" s="30">
        <v>0.3</v>
      </c>
      <c r="F19" s="30">
        <v>-20</v>
      </c>
      <c r="G19" s="30">
        <v>0.3</v>
      </c>
      <c r="H19" s="30">
        <v>-17</v>
      </c>
      <c r="I19" s="30">
        <v>0.2</v>
      </c>
      <c r="J19" s="30">
        <v>-12</v>
      </c>
      <c r="K19" s="30">
        <v>0.4</v>
      </c>
      <c r="L19" s="30">
        <v>-24</v>
      </c>
    </row>
    <row r="20" spans="2:12" x14ac:dyDescent="0.25">
      <c r="B20" s="29" t="s">
        <v>81</v>
      </c>
      <c r="C20" s="30">
        <v>1.6</v>
      </c>
      <c r="D20" s="30">
        <v>-48</v>
      </c>
      <c r="E20" s="30">
        <v>3.6</v>
      </c>
      <c r="F20" s="30">
        <v>-109</v>
      </c>
      <c r="G20" s="30">
        <v>1.3</v>
      </c>
      <c r="H20" s="30">
        <v>-38</v>
      </c>
      <c r="I20" s="30">
        <v>0.4</v>
      </c>
      <c r="J20" s="30">
        <v>-11</v>
      </c>
      <c r="K20" s="30">
        <v>0.3</v>
      </c>
      <c r="L20" s="30">
        <v>-8</v>
      </c>
    </row>
    <row r="21" spans="2:12" x14ac:dyDescent="0.25">
      <c r="B21" s="29" t="s">
        <v>91</v>
      </c>
      <c r="C21" s="30">
        <v>0.4</v>
      </c>
      <c r="D21" s="30">
        <v>-11</v>
      </c>
      <c r="E21" s="30">
        <v>0.5</v>
      </c>
      <c r="F21" s="30">
        <v>-15</v>
      </c>
      <c r="G21" s="30">
        <v>0.4</v>
      </c>
      <c r="H21" s="30">
        <v>-12</v>
      </c>
      <c r="I21" s="30">
        <v>0.5</v>
      </c>
      <c r="J21" s="30">
        <v>-14</v>
      </c>
      <c r="K21" s="30">
        <v>0.1</v>
      </c>
      <c r="L21" s="30">
        <v>-4</v>
      </c>
    </row>
    <row r="22" spans="2:12" x14ac:dyDescent="0.25">
      <c r="B22" s="29" t="s">
        <v>55</v>
      </c>
      <c r="C22" s="30">
        <v>0.5</v>
      </c>
      <c r="D22" s="30">
        <v>-20</v>
      </c>
      <c r="E22" s="30">
        <v>0.7</v>
      </c>
      <c r="F22" s="30">
        <v>-30</v>
      </c>
      <c r="G22" s="30">
        <v>0.3</v>
      </c>
      <c r="H22" s="30">
        <v>-12</v>
      </c>
      <c r="I22" s="30">
        <v>0.6</v>
      </c>
      <c r="J22" s="30">
        <v>-26</v>
      </c>
      <c r="K22" s="30">
        <v>0.2</v>
      </c>
      <c r="L22" s="30">
        <v>-10</v>
      </c>
    </row>
    <row r="23" spans="2:12" x14ac:dyDescent="0.25">
      <c r="B23" s="29" t="s">
        <v>59</v>
      </c>
      <c r="C23" s="30">
        <v>0.6</v>
      </c>
      <c r="D23" s="30">
        <v>-28</v>
      </c>
      <c r="E23" s="30">
        <v>0.3</v>
      </c>
      <c r="F23" s="30">
        <v>-12</v>
      </c>
      <c r="G23" s="30">
        <v>0.1</v>
      </c>
      <c r="H23" s="30">
        <v>-6</v>
      </c>
      <c r="I23" s="30">
        <v>0.2</v>
      </c>
      <c r="J23" s="30">
        <v>-11</v>
      </c>
      <c r="K23" s="30">
        <v>0.1</v>
      </c>
      <c r="L23" s="30">
        <v>-5</v>
      </c>
    </row>
    <row r="24" spans="2:12" x14ac:dyDescent="0.25">
      <c r="B24" s="29" t="s">
        <v>87</v>
      </c>
      <c r="C24" s="30">
        <v>0.4</v>
      </c>
      <c r="D24" s="30">
        <v>-5</v>
      </c>
      <c r="E24" s="30">
        <v>1.4</v>
      </c>
      <c r="F24" s="30">
        <v>-18</v>
      </c>
      <c r="G24" s="30">
        <v>0.1</v>
      </c>
      <c r="H24" s="30">
        <v>-1</v>
      </c>
      <c r="I24" s="30">
        <v>0.5</v>
      </c>
      <c r="J24" s="30">
        <v>-7</v>
      </c>
      <c r="K24" s="30">
        <v>0.5</v>
      </c>
      <c r="L24" s="30">
        <v>-6</v>
      </c>
    </row>
    <row r="25" spans="2:12" x14ac:dyDescent="0.25">
      <c r="B25" s="29" t="s">
        <v>21</v>
      </c>
      <c r="C25" s="30">
        <v>1.3</v>
      </c>
      <c r="D25" s="30">
        <v>-73</v>
      </c>
      <c r="E25" s="30">
        <v>0.8</v>
      </c>
      <c r="F25" s="30">
        <v>-44</v>
      </c>
      <c r="G25" s="30">
        <v>0.8</v>
      </c>
      <c r="H25" s="30">
        <v>-47</v>
      </c>
      <c r="I25" s="30">
        <v>0.4</v>
      </c>
      <c r="J25" s="30">
        <v>-23</v>
      </c>
      <c r="K25" s="30">
        <v>0.4</v>
      </c>
      <c r="L25" s="30">
        <v>-26</v>
      </c>
    </row>
    <row r="26" spans="2:12" x14ac:dyDescent="0.25">
      <c r="B26" s="29" t="s">
        <v>17</v>
      </c>
      <c r="C26" s="30">
        <v>1</v>
      </c>
      <c r="D26" s="30">
        <v>-66</v>
      </c>
      <c r="E26" s="30">
        <v>0.9</v>
      </c>
      <c r="F26" s="30">
        <v>-58</v>
      </c>
      <c r="G26" s="30">
        <v>1.1000000000000001</v>
      </c>
      <c r="H26" s="30">
        <v>-71</v>
      </c>
      <c r="I26" s="30">
        <v>0.7</v>
      </c>
      <c r="J26" s="30">
        <v>-48</v>
      </c>
      <c r="K26" s="30">
        <v>0.6</v>
      </c>
      <c r="L26" s="30">
        <v>-39</v>
      </c>
    </row>
    <row r="27" spans="2:12" x14ac:dyDescent="0.25">
      <c r="B27" s="29" t="s">
        <v>45</v>
      </c>
      <c r="C27" s="30">
        <v>1</v>
      </c>
      <c r="D27" s="30">
        <v>-97</v>
      </c>
      <c r="E27" s="30">
        <v>1.2</v>
      </c>
      <c r="F27" s="30">
        <v>-119</v>
      </c>
      <c r="G27" s="30">
        <v>0.7</v>
      </c>
      <c r="H27" s="30">
        <v>-72</v>
      </c>
      <c r="I27" s="30">
        <v>0.7</v>
      </c>
      <c r="J27" s="30">
        <v>-73</v>
      </c>
      <c r="K27" s="30">
        <v>0.7</v>
      </c>
      <c r="L27" s="30">
        <v>-70</v>
      </c>
    </row>
    <row r="28" spans="2:12" x14ac:dyDescent="0.25">
      <c r="B28" s="29" t="s">
        <v>73</v>
      </c>
      <c r="C28" s="30">
        <v>1.8</v>
      </c>
      <c r="D28" s="30">
        <v>-93</v>
      </c>
      <c r="E28" s="30">
        <v>0.9</v>
      </c>
      <c r="F28" s="30">
        <v>-49</v>
      </c>
      <c r="G28" s="30">
        <v>0.6</v>
      </c>
      <c r="H28" s="30">
        <v>-29</v>
      </c>
      <c r="I28" s="30">
        <v>0.7</v>
      </c>
      <c r="J28" s="30">
        <v>-37</v>
      </c>
      <c r="K28" s="30">
        <v>0.5</v>
      </c>
      <c r="L28" s="30">
        <v>-27</v>
      </c>
    </row>
    <row r="29" spans="2:12" x14ac:dyDescent="0.25">
      <c r="B29" s="29" t="s">
        <v>75</v>
      </c>
      <c r="C29" s="30">
        <v>0.3</v>
      </c>
      <c r="D29" s="30">
        <v>-8</v>
      </c>
      <c r="E29" s="30">
        <v>0.2</v>
      </c>
      <c r="F29" s="30">
        <v>-7</v>
      </c>
      <c r="G29" s="30">
        <v>0.3</v>
      </c>
      <c r="H29" s="30">
        <v>-9</v>
      </c>
      <c r="I29" s="30">
        <v>0.1</v>
      </c>
      <c r="J29" s="30">
        <v>-2</v>
      </c>
      <c r="K29" s="30">
        <v>0.2</v>
      </c>
      <c r="L29" s="30">
        <v>-7</v>
      </c>
    </row>
    <row r="30" spans="2:12" x14ac:dyDescent="0.25">
      <c r="B30" s="29" t="s">
        <v>67</v>
      </c>
      <c r="C30" s="30">
        <v>0.4</v>
      </c>
      <c r="D30" s="30">
        <v>-22</v>
      </c>
      <c r="E30" s="30">
        <v>0.6</v>
      </c>
      <c r="F30" s="30">
        <v>-35</v>
      </c>
      <c r="G30" s="30">
        <v>0.4</v>
      </c>
      <c r="H30" s="30">
        <v>-21</v>
      </c>
      <c r="I30" s="30">
        <v>0.4</v>
      </c>
      <c r="J30" s="30">
        <v>-21</v>
      </c>
      <c r="K30" s="30">
        <v>0.2</v>
      </c>
      <c r="L30" s="30">
        <v>-13</v>
      </c>
    </row>
    <row r="31" spans="2:12" x14ac:dyDescent="0.25">
      <c r="B31" s="29" t="s">
        <v>107</v>
      </c>
      <c r="C31" s="30">
        <v>0.9</v>
      </c>
      <c r="D31" s="30">
        <v>-9</v>
      </c>
      <c r="E31" s="30">
        <v>0.1</v>
      </c>
      <c r="F31" s="30">
        <v>-1</v>
      </c>
      <c r="G31" s="30">
        <v>0.6</v>
      </c>
      <c r="H31" s="30">
        <v>-6</v>
      </c>
      <c r="I31" s="30">
        <v>0.4</v>
      </c>
      <c r="J31" s="30">
        <v>-4</v>
      </c>
      <c r="K31" s="30">
        <v>0.3</v>
      </c>
      <c r="L31" s="30">
        <v>-3</v>
      </c>
    </row>
    <row r="32" spans="2:12" x14ac:dyDescent="0.25">
      <c r="B32" s="29" t="s">
        <v>97</v>
      </c>
      <c r="C32" s="30">
        <v>1.1000000000000001</v>
      </c>
      <c r="D32" s="30">
        <v>-19</v>
      </c>
      <c r="E32" s="30">
        <v>2.2999999999999998</v>
      </c>
      <c r="F32" s="30">
        <v>-41</v>
      </c>
      <c r="G32" s="30">
        <v>1.2</v>
      </c>
      <c r="H32" s="30">
        <v>-21</v>
      </c>
      <c r="I32" s="30">
        <v>0.8</v>
      </c>
      <c r="J32" s="30">
        <v>-14</v>
      </c>
      <c r="K32" s="30">
        <v>0.3</v>
      </c>
      <c r="L32" s="30">
        <v>-5</v>
      </c>
    </row>
    <row r="33" spans="2:12" x14ac:dyDescent="0.25">
      <c r="B33" s="29" t="s">
        <v>95</v>
      </c>
      <c r="C33" s="30">
        <v>0.5</v>
      </c>
      <c r="D33" s="30">
        <v>-12</v>
      </c>
      <c r="E33" s="30">
        <v>0.5</v>
      </c>
      <c r="F33" s="30">
        <v>-13</v>
      </c>
      <c r="G33" s="30">
        <v>0.6</v>
      </c>
      <c r="H33" s="30">
        <v>-15</v>
      </c>
      <c r="I33" s="30">
        <v>0.5</v>
      </c>
      <c r="J33" s="30">
        <v>-14</v>
      </c>
      <c r="K33" s="30">
        <v>0.2</v>
      </c>
      <c r="L33" s="30">
        <v>-5</v>
      </c>
    </row>
    <row r="34" spans="2:12" x14ac:dyDescent="0.25">
      <c r="B34" s="29" t="s">
        <v>53</v>
      </c>
      <c r="C34" s="30">
        <v>0.9</v>
      </c>
      <c r="D34" s="30">
        <v>-12</v>
      </c>
      <c r="E34" s="30">
        <v>0.9</v>
      </c>
      <c r="F34" s="30">
        <v>-12</v>
      </c>
      <c r="G34" s="30">
        <v>0.5</v>
      </c>
      <c r="H34" s="30">
        <v>-7</v>
      </c>
      <c r="I34" s="30">
        <v>0.2</v>
      </c>
      <c r="J34" s="30">
        <v>-2</v>
      </c>
      <c r="K34" s="30">
        <v>0</v>
      </c>
      <c r="L34" s="30">
        <v>0</v>
      </c>
    </row>
    <row r="35" spans="2:12" x14ac:dyDescent="0.25">
      <c r="B35" s="29" t="s">
        <v>13</v>
      </c>
      <c r="C35" s="30">
        <v>1.4</v>
      </c>
      <c r="D35" s="30">
        <v>-124</v>
      </c>
      <c r="E35" s="30">
        <v>1</v>
      </c>
      <c r="F35" s="30">
        <v>-86</v>
      </c>
      <c r="G35" s="30">
        <v>0.8</v>
      </c>
      <c r="H35" s="30">
        <v>-71</v>
      </c>
      <c r="I35" s="30">
        <v>0.9</v>
      </c>
      <c r="J35" s="30">
        <v>-76</v>
      </c>
      <c r="K35" s="30">
        <v>0.9</v>
      </c>
      <c r="L35" s="30">
        <v>-79</v>
      </c>
    </row>
    <row r="36" spans="2:12" x14ac:dyDescent="0.25">
      <c r="B36" s="29" t="s">
        <v>101</v>
      </c>
      <c r="C36" s="30">
        <v>0.6</v>
      </c>
      <c r="D36" s="30">
        <v>-12</v>
      </c>
      <c r="E36" s="30">
        <v>0.9</v>
      </c>
      <c r="F36" s="30">
        <v>-18</v>
      </c>
      <c r="G36" s="30">
        <v>0.4</v>
      </c>
      <c r="H36" s="30">
        <v>-8</v>
      </c>
      <c r="I36" s="30">
        <v>0.2</v>
      </c>
      <c r="J36" s="30">
        <v>-5</v>
      </c>
      <c r="K36" s="30">
        <v>0.3</v>
      </c>
      <c r="L36" s="30">
        <v>-7</v>
      </c>
    </row>
    <row r="37" spans="2:12" x14ac:dyDescent="0.25">
      <c r="B37" s="29" t="s">
        <v>25</v>
      </c>
      <c r="C37" s="30">
        <v>1.2</v>
      </c>
      <c r="D37" s="30">
        <v>-235</v>
      </c>
      <c r="E37" s="30">
        <v>0.9</v>
      </c>
      <c r="F37" s="30">
        <v>-179</v>
      </c>
      <c r="G37" s="30">
        <v>0.7</v>
      </c>
      <c r="H37" s="30">
        <v>-136</v>
      </c>
      <c r="I37" s="30">
        <v>0.8</v>
      </c>
      <c r="J37" s="30">
        <v>-147</v>
      </c>
      <c r="K37" s="30">
        <v>0.6</v>
      </c>
      <c r="L37" s="30">
        <v>-113</v>
      </c>
    </row>
    <row r="38" spans="2:12" x14ac:dyDescent="0.25">
      <c r="B38" s="29" t="s">
        <v>41</v>
      </c>
      <c r="C38" s="30">
        <v>0.7</v>
      </c>
      <c r="D38" s="30">
        <v>-66</v>
      </c>
      <c r="E38" s="30">
        <v>0.7</v>
      </c>
      <c r="F38" s="30">
        <v>-63</v>
      </c>
      <c r="G38" s="30">
        <v>0.4</v>
      </c>
      <c r="H38" s="30">
        <v>-41</v>
      </c>
      <c r="I38" s="30">
        <v>0.5</v>
      </c>
      <c r="J38" s="30">
        <v>-48</v>
      </c>
      <c r="K38" s="30">
        <v>0.3</v>
      </c>
      <c r="L38" s="30">
        <v>-31</v>
      </c>
    </row>
    <row r="39" spans="2:12" x14ac:dyDescent="0.25">
      <c r="B39" s="29" t="s">
        <v>105</v>
      </c>
      <c r="C39" s="30">
        <v>0.3</v>
      </c>
      <c r="D39" s="30">
        <v>-2</v>
      </c>
      <c r="E39" s="30">
        <v>0.3</v>
      </c>
      <c r="F39" s="30">
        <v>-2</v>
      </c>
      <c r="G39" s="30">
        <v>0.3</v>
      </c>
      <c r="H39" s="30">
        <v>-2</v>
      </c>
      <c r="I39" s="30">
        <v>0.6</v>
      </c>
      <c r="J39" s="30">
        <v>-4</v>
      </c>
      <c r="K39" s="30">
        <v>0</v>
      </c>
      <c r="L39" s="30">
        <v>0</v>
      </c>
    </row>
    <row r="40" spans="2:12" x14ac:dyDescent="0.25">
      <c r="B40" s="29" t="s">
        <v>29</v>
      </c>
      <c r="C40" s="30">
        <v>0.6</v>
      </c>
      <c r="D40" s="30">
        <v>-68</v>
      </c>
      <c r="E40" s="30">
        <v>0.4</v>
      </c>
      <c r="F40" s="30">
        <v>-51</v>
      </c>
      <c r="G40" s="30">
        <v>0.3</v>
      </c>
      <c r="H40" s="30">
        <v>-36</v>
      </c>
      <c r="I40" s="30">
        <v>0.4</v>
      </c>
      <c r="J40" s="30">
        <v>-47</v>
      </c>
      <c r="K40" s="30">
        <v>0.3</v>
      </c>
      <c r="L40" s="30">
        <v>-39</v>
      </c>
    </row>
    <row r="41" spans="2:12" x14ac:dyDescent="0.25">
      <c r="B41" s="29" t="s">
        <v>83</v>
      </c>
      <c r="C41" s="30">
        <v>0.4</v>
      </c>
      <c r="D41" s="30">
        <v>-13</v>
      </c>
      <c r="E41" s="30">
        <v>0.4</v>
      </c>
      <c r="F41" s="30">
        <v>-13</v>
      </c>
      <c r="G41" s="30">
        <v>0.2</v>
      </c>
      <c r="H41" s="30">
        <v>-7</v>
      </c>
      <c r="I41" s="30">
        <v>0.2</v>
      </c>
      <c r="J41" s="30">
        <v>-6</v>
      </c>
      <c r="K41" s="30">
        <v>0.3</v>
      </c>
      <c r="L41" s="30">
        <v>-11</v>
      </c>
    </row>
    <row r="42" spans="2:12" x14ac:dyDescent="0.25">
      <c r="B42" s="29" t="s">
        <v>89</v>
      </c>
      <c r="C42" s="30">
        <v>0.8</v>
      </c>
      <c r="D42" s="30">
        <v>-31</v>
      </c>
      <c r="E42" s="30">
        <v>0.7</v>
      </c>
      <c r="F42" s="30">
        <v>-25</v>
      </c>
      <c r="G42" s="30">
        <v>0.5</v>
      </c>
      <c r="H42" s="30">
        <v>-19</v>
      </c>
      <c r="I42" s="30">
        <v>0.4</v>
      </c>
      <c r="J42" s="30">
        <v>-17</v>
      </c>
      <c r="K42" s="30">
        <v>0.3</v>
      </c>
      <c r="L42" s="30">
        <v>-11</v>
      </c>
    </row>
    <row r="43" spans="2:12" x14ac:dyDescent="0.25">
      <c r="B43" s="29" t="s">
        <v>31</v>
      </c>
      <c r="C43" s="30">
        <v>0.8</v>
      </c>
      <c r="D43" s="30">
        <v>-96</v>
      </c>
      <c r="E43" s="30">
        <v>0.5</v>
      </c>
      <c r="F43" s="30">
        <v>-68</v>
      </c>
      <c r="G43" s="30">
        <v>0.5</v>
      </c>
      <c r="H43" s="30">
        <v>-68</v>
      </c>
      <c r="I43" s="30">
        <v>0.4</v>
      </c>
      <c r="J43" s="30">
        <v>-53</v>
      </c>
      <c r="K43" s="30">
        <v>0.5</v>
      </c>
      <c r="L43" s="30">
        <v>-60</v>
      </c>
    </row>
    <row r="44" spans="2:12" x14ac:dyDescent="0.25">
      <c r="B44" s="29" t="s">
        <v>15</v>
      </c>
      <c r="C44" s="30">
        <v>1.3</v>
      </c>
      <c r="D44" s="30">
        <v>-14</v>
      </c>
      <c r="E44" s="30">
        <v>1.1000000000000001</v>
      </c>
      <c r="F44" s="30">
        <v>-12</v>
      </c>
      <c r="G44" s="30">
        <v>0.9</v>
      </c>
      <c r="H44" s="30">
        <v>-9</v>
      </c>
      <c r="I44" s="30">
        <v>0.9</v>
      </c>
      <c r="J44" s="30">
        <v>-9</v>
      </c>
      <c r="K44" s="30">
        <v>0.8</v>
      </c>
      <c r="L44" s="30">
        <v>-8</v>
      </c>
    </row>
    <row r="45" spans="2:12" x14ac:dyDescent="0.25">
      <c r="B45" s="29" t="s">
        <v>51</v>
      </c>
      <c r="C45" s="30">
        <v>0.4</v>
      </c>
      <c r="D45" s="30">
        <v>-18</v>
      </c>
      <c r="E45" s="30">
        <v>0.4</v>
      </c>
      <c r="F45" s="30">
        <v>-19</v>
      </c>
      <c r="G45" s="30">
        <v>1.4</v>
      </c>
      <c r="H45" s="30">
        <v>-63</v>
      </c>
      <c r="I45" s="30">
        <v>0.6</v>
      </c>
      <c r="J45" s="30">
        <v>-26</v>
      </c>
      <c r="K45" s="30">
        <v>0.2</v>
      </c>
      <c r="L45" s="30">
        <v>-11</v>
      </c>
    </row>
    <row r="46" spans="2:12" x14ac:dyDescent="0.25">
      <c r="B46" s="29" t="s">
        <v>103</v>
      </c>
      <c r="C46" s="30">
        <v>0.8</v>
      </c>
      <c r="D46" s="30">
        <v>-6</v>
      </c>
      <c r="E46" s="30">
        <v>0.5</v>
      </c>
      <c r="F46" s="30">
        <v>-4</v>
      </c>
      <c r="G46" s="30">
        <v>0.4</v>
      </c>
      <c r="H46" s="30">
        <v>-3</v>
      </c>
      <c r="I46" s="30">
        <v>0.1</v>
      </c>
      <c r="J46" s="30">
        <v>-1</v>
      </c>
      <c r="K46" s="30">
        <v>0.2</v>
      </c>
      <c r="L46" s="30">
        <v>-2</v>
      </c>
    </row>
    <row r="47" spans="2:12" x14ac:dyDescent="0.25">
      <c r="B47" s="29" t="s">
        <v>49</v>
      </c>
      <c r="C47" s="30">
        <v>0.9</v>
      </c>
      <c r="D47" s="30">
        <v>-57</v>
      </c>
      <c r="E47" s="30">
        <v>0.5</v>
      </c>
      <c r="F47" s="30">
        <v>-32</v>
      </c>
      <c r="G47" s="30">
        <v>0.2</v>
      </c>
      <c r="H47" s="30">
        <v>-13</v>
      </c>
      <c r="I47" s="30">
        <v>0.2</v>
      </c>
      <c r="J47" s="30">
        <v>-12</v>
      </c>
      <c r="K47" s="30">
        <v>0.4</v>
      </c>
      <c r="L47" s="30">
        <v>-23</v>
      </c>
    </row>
    <row r="48" spans="2:12" x14ac:dyDescent="0.25">
      <c r="B48" s="29" t="s">
        <v>63</v>
      </c>
      <c r="C48" s="30">
        <v>1.1000000000000001</v>
      </c>
      <c r="D48" s="30">
        <v>-264</v>
      </c>
      <c r="E48" s="30">
        <v>1.1000000000000001</v>
      </c>
      <c r="F48" s="30">
        <v>-259</v>
      </c>
      <c r="G48" s="30">
        <v>0.7</v>
      </c>
      <c r="H48" s="30">
        <v>-184</v>
      </c>
      <c r="I48" s="30">
        <v>0.6</v>
      </c>
      <c r="J48" s="30">
        <v>-139</v>
      </c>
      <c r="K48" s="30">
        <v>0.5</v>
      </c>
      <c r="L48" s="30">
        <v>-138</v>
      </c>
    </row>
    <row r="49" spans="2:12" x14ac:dyDescent="0.25">
      <c r="B49" s="29" t="s">
        <v>93</v>
      </c>
      <c r="C49" s="30">
        <v>0.3</v>
      </c>
      <c r="D49" s="30">
        <v>-9</v>
      </c>
      <c r="E49" s="30">
        <v>0.5</v>
      </c>
      <c r="F49" s="30">
        <v>-13</v>
      </c>
      <c r="G49" s="30">
        <v>0.3</v>
      </c>
      <c r="H49" s="30">
        <v>-7</v>
      </c>
      <c r="I49" s="30">
        <v>0.4</v>
      </c>
      <c r="J49" s="30">
        <v>-12</v>
      </c>
      <c r="K49" s="30">
        <v>0.3</v>
      </c>
      <c r="L49" s="30">
        <v>-8</v>
      </c>
    </row>
    <row r="50" spans="2:12" x14ac:dyDescent="0.25">
      <c r="B50" s="29" t="s">
        <v>71</v>
      </c>
      <c r="C50" s="30">
        <v>1.3</v>
      </c>
      <c r="D50" s="30">
        <v>-8</v>
      </c>
      <c r="E50" s="30">
        <v>0.3</v>
      </c>
      <c r="F50" s="30">
        <v>-2</v>
      </c>
      <c r="G50" s="30">
        <v>0.3</v>
      </c>
      <c r="H50" s="30">
        <v>-2</v>
      </c>
      <c r="I50" s="30">
        <v>0</v>
      </c>
      <c r="J50" s="30">
        <v>0</v>
      </c>
      <c r="K50" s="30">
        <v>1</v>
      </c>
      <c r="L50" s="30">
        <v>-6</v>
      </c>
    </row>
    <row r="51" spans="2:12" x14ac:dyDescent="0.25">
      <c r="B51" s="29" t="s">
        <v>39</v>
      </c>
      <c r="C51" s="30">
        <v>1.2</v>
      </c>
      <c r="D51" s="30">
        <v>-89</v>
      </c>
      <c r="E51" s="30">
        <v>0.7</v>
      </c>
      <c r="F51" s="30">
        <v>-51</v>
      </c>
      <c r="G51" s="30">
        <v>0.5</v>
      </c>
      <c r="H51" s="30">
        <v>-42</v>
      </c>
      <c r="I51" s="30">
        <v>0.6</v>
      </c>
      <c r="J51" s="30">
        <v>-52</v>
      </c>
      <c r="K51" s="30">
        <v>0.4</v>
      </c>
      <c r="L51" s="30">
        <v>-30</v>
      </c>
    </row>
    <row r="52" spans="2:12" x14ac:dyDescent="0.25">
      <c r="B52" s="29" t="s">
        <v>61</v>
      </c>
      <c r="C52" s="30">
        <v>0.9</v>
      </c>
      <c r="D52" s="30">
        <v>-59</v>
      </c>
      <c r="E52" s="30">
        <v>0.8</v>
      </c>
      <c r="F52" s="30">
        <v>-51</v>
      </c>
      <c r="G52" s="30">
        <v>0.6</v>
      </c>
      <c r="H52" s="30">
        <v>-42</v>
      </c>
      <c r="I52" s="30">
        <v>0.3</v>
      </c>
      <c r="J52" s="30">
        <v>-21</v>
      </c>
      <c r="K52" s="30">
        <v>0.5</v>
      </c>
      <c r="L52" s="30">
        <v>-31</v>
      </c>
    </row>
    <row r="53" spans="2:12" x14ac:dyDescent="0.25">
      <c r="B53" s="29" t="s">
        <v>69</v>
      </c>
      <c r="C53" s="30">
        <v>0.6</v>
      </c>
      <c r="D53" s="30">
        <v>-11</v>
      </c>
      <c r="E53" s="30">
        <v>0.3</v>
      </c>
      <c r="F53" s="30">
        <v>-6</v>
      </c>
      <c r="G53" s="30">
        <v>0.3</v>
      </c>
      <c r="H53" s="30">
        <v>-6</v>
      </c>
      <c r="I53" s="30">
        <v>0.8</v>
      </c>
      <c r="J53" s="30">
        <v>-15</v>
      </c>
      <c r="K53" s="30">
        <v>0.4</v>
      </c>
      <c r="L53" s="30">
        <v>-8</v>
      </c>
    </row>
    <row r="54" spans="2:12" x14ac:dyDescent="0.25">
      <c r="B54" s="29" t="s">
        <v>57</v>
      </c>
      <c r="C54" s="30">
        <v>0.6</v>
      </c>
      <c r="D54" s="30">
        <v>-32</v>
      </c>
      <c r="E54" s="30">
        <v>0.6</v>
      </c>
      <c r="F54" s="30">
        <v>-33</v>
      </c>
      <c r="G54" s="30">
        <v>0.6</v>
      </c>
      <c r="H54" s="30">
        <v>-33</v>
      </c>
      <c r="I54" s="30">
        <v>0.4</v>
      </c>
      <c r="J54" s="30">
        <v>-23</v>
      </c>
      <c r="K54" s="30">
        <v>0.1</v>
      </c>
      <c r="L54" s="30">
        <v>-8</v>
      </c>
    </row>
    <row r="55" spans="2:12" x14ac:dyDescent="0.25">
      <c r="B55" s="29" t="s">
        <v>109</v>
      </c>
      <c r="C55" s="30">
        <v>0.6</v>
      </c>
      <c r="D55" s="30">
        <v>-3</v>
      </c>
      <c r="E55" s="30">
        <v>0.6</v>
      </c>
      <c r="F55" s="30">
        <v>-3</v>
      </c>
      <c r="G55" s="30">
        <v>0.4</v>
      </c>
      <c r="H55" s="30">
        <v>-2</v>
      </c>
      <c r="I55" s="30">
        <v>0.7</v>
      </c>
      <c r="J55" s="30">
        <v>-4</v>
      </c>
      <c r="K55" s="30">
        <v>0.4</v>
      </c>
      <c r="L55" s="30">
        <v>-2</v>
      </c>
    </row>
    <row r="56" spans="2:12" x14ac:dyDescent="0.25">
      <c r="B56" s="29" t="s">
        <v>153</v>
      </c>
      <c r="C56" s="31">
        <v>1</v>
      </c>
      <c r="D56" s="32">
        <v>-2979</v>
      </c>
      <c r="E56" s="31">
        <v>0.9</v>
      </c>
      <c r="F56" s="32">
        <v>-2585</v>
      </c>
      <c r="G56" s="31">
        <v>0.6</v>
      </c>
      <c r="H56" s="32">
        <v>-1987</v>
      </c>
      <c r="I56" s="31">
        <v>0.5</v>
      </c>
      <c r="J56" s="32">
        <v>-1670</v>
      </c>
      <c r="K56" s="31">
        <v>0.4</v>
      </c>
      <c r="L56" s="32">
        <v>-1398</v>
      </c>
    </row>
  </sheetData>
  <mergeCells count="6">
    <mergeCell ref="B3:B4"/>
    <mergeCell ref="C3:D3"/>
    <mergeCell ref="E3:F3"/>
    <mergeCell ref="G3:H3"/>
    <mergeCell ref="I3:J3"/>
    <mergeCell ref="K3:L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9"/>
  <sheetViews>
    <sheetView workbookViewId="0">
      <selection activeCell="M11" sqref="M11"/>
    </sheetView>
  </sheetViews>
  <sheetFormatPr defaultRowHeight="15" x14ac:dyDescent="0.25"/>
  <cols>
    <col min="1" max="16384" width="9" style="6"/>
  </cols>
  <sheetData>
    <row r="2" spans="2:9" ht="30" x14ac:dyDescent="0.25">
      <c r="B2" s="33"/>
      <c r="C2" s="33" t="s">
        <v>154</v>
      </c>
      <c r="D2" s="33" t="s">
        <v>155</v>
      </c>
      <c r="E2" s="34" t="s">
        <v>156</v>
      </c>
    </row>
    <row r="3" spans="2:9" x14ac:dyDescent="0.25">
      <c r="B3" s="33"/>
      <c r="C3" s="33"/>
      <c r="D3" s="33"/>
      <c r="E3" s="34" t="s">
        <v>157</v>
      </c>
    </row>
    <row r="4" spans="2:9" ht="30" x14ac:dyDescent="0.25">
      <c r="B4" s="33"/>
      <c r="C4" s="33"/>
      <c r="D4" s="33"/>
      <c r="E4" s="34" t="s">
        <v>158</v>
      </c>
    </row>
    <row r="5" spans="2:9" x14ac:dyDescent="0.25">
      <c r="B5" s="17">
        <v>1999</v>
      </c>
      <c r="C5" s="35">
        <v>62</v>
      </c>
      <c r="D5" s="35">
        <v>7</v>
      </c>
      <c r="E5" s="36">
        <v>0.11</v>
      </c>
    </row>
    <row r="6" spans="2:9" x14ac:dyDescent="0.25">
      <c r="B6" s="17">
        <v>2000</v>
      </c>
      <c r="C6" s="35">
        <v>21</v>
      </c>
      <c r="D6" s="35">
        <v>2</v>
      </c>
      <c r="E6" s="36">
        <v>0.1</v>
      </c>
      <c r="G6" s="6">
        <f t="shared" ref="G6:G19" si="0">C5/C6</f>
        <v>2.9523809523809526</v>
      </c>
    </row>
    <row r="7" spans="2:9" x14ac:dyDescent="0.25">
      <c r="B7" s="17">
        <v>2001</v>
      </c>
      <c r="C7" s="35">
        <v>66</v>
      </c>
      <c r="D7" s="35">
        <v>10</v>
      </c>
      <c r="E7" s="36">
        <v>0.15</v>
      </c>
      <c r="G7" s="6">
        <f t="shared" si="0"/>
        <v>0.31818181818181818</v>
      </c>
      <c r="I7" s="6">
        <f>AVERAGE(G6:G19)</f>
        <v>1.4110012742578744</v>
      </c>
    </row>
    <row r="8" spans="2:9" x14ac:dyDescent="0.25">
      <c r="B8" s="17">
        <v>2002</v>
      </c>
      <c r="C8" s="35">
        <v>4156</v>
      </c>
      <c r="D8" s="35">
        <v>284</v>
      </c>
      <c r="E8" s="36">
        <v>7.0000000000000007E-2</v>
      </c>
      <c r="G8" s="6">
        <f t="shared" si="0"/>
        <v>1.5880654475457171E-2</v>
      </c>
    </row>
    <row r="9" spans="2:9" x14ac:dyDescent="0.25">
      <c r="B9" s="17">
        <v>2003</v>
      </c>
      <c r="C9" s="35">
        <v>9862</v>
      </c>
      <c r="D9" s="35">
        <v>264</v>
      </c>
      <c r="E9" s="36">
        <v>0.03</v>
      </c>
      <c r="G9" s="6">
        <f t="shared" si="0"/>
        <v>0.42141553437436624</v>
      </c>
    </row>
    <row r="10" spans="2:9" x14ac:dyDescent="0.25">
      <c r="B10" s="17">
        <v>2004</v>
      </c>
      <c r="C10" s="35">
        <v>2539</v>
      </c>
      <c r="D10" s="35">
        <v>100</v>
      </c>
      <c r="E10" s="36">
        <v>0.04</v>
      </c>
      <c r="G10" s="6">
        <f t="shared" si="0"/>
        <v>3.8842063804647498</v>
      </c>
    </row>
    <row r="11" spans="2:9" x14ac:dyDescent="0.25">
      <c r="B11" s="17">
        <v>2005</v>
      </c>
      <c r="C11" s="35">
        <v>3000</v>
      </c>
      <c r="D11" s="35">
        <v>119</v>
      </c>
      <c r="E11" s="36">
        <v>0.04</v>
      </c>
      <c r="G11" s="6">
        <f t="shared" si="0"/>
        <v>0.84633333333333338</v>
      </c>
    </row>
    <row r="12" spans="2:9" x14ac:dyDescent="0.25">
      <c r="B12" s="17">
        <v>2006</v>
      </c>
      <c r="C12" s="35">
        <v>4269</v>
      </c>
      <c r="D12" s="35">
        <v>177</v>
      </c>
      <c r="E12" s="36">
        <v>0.04</v>
      </c>
      <c r="G12" s="6">
        <f t="shared" si="0"/>
        <v>0.70274068868587491</v>
      </c>
    </row>
    <row r="13" spans="2:9" x14ac:dyDescent="0.25">
      <c r="B13" s="17">
        <v>2007</v>
      </c>
      <c r="C13" s="35">
        <v>3623</v>
      </c>
      <c r="D13" s="35">
        <v>124</v>
      </c>
      <c r="E13" s="36">
        <v>0.03</v>
      </c>
      <c r="G13" s="6">
        <f t="shared" si="0"/>
        <v>1.1783052718741374</v>
      </c>
    </row>
    <row r="14" spans="2:9" x14ac:dyDescent="0.25">
      <c r="B14" s="17">
        <v>2008</v>
      </c>
      <c r="C14" s="35">
        <v>1356</v>
      </c>
      <c r="D14" s="35">
        <v>44</v>
      </c>
      <c r="E14" s="36">
        <v>0.03</v>
      </c>
      <c r="G14" s="6">
        <f t="shared" si="0"/>
        <v>2.6718289085545721</v>
      </c>
    </row>
    <row r="15" spans="2:9" x14ac:dyDescent="0.25">
      <c r="B15" s="17">
        <v>2009</v>
      </c>
      <c r="C15" s="35">
        <v>720</v>
      </c>
      <c r="D15" s="35">
        <v>32</v>
      </c>
      <c r="E15" s="36">
        <v>0.04</v>
      </c>
      <c r="G15" s="6">
        <f t="shared" si="0"/>
        <v>1.8833333333333333</v>
      </c>
    </row>
    <row r="16" spans="2:9" x14ac:dyDescent="0.25">
      <c r="B16" s="17">
        <v>2010</v>
      </c>
      <c r="C16" s="35">
        <v>1021</v>
      </c>
      <c r="D16" s="35">
        <v>57</v>
      </c>
      <c r="E16" s="36">
        <v>0.06</v>
      </c>
      <c r="G16" s="6">
        <f t="shared" si="0"/>
        <v>0.70519098922624879</v>
      </c>
    </row>
    <row r="17" spans="2:7" x14ac:dyDescent="0.25">
      <c r="B17" s="17">
        <v>2011</v>
      </c>
      <c r="C17" s="35">
        <v>712</v>
      </c>
      <c r="D17" s="35">
        <v>43</v>
      </c>
      <c r="E17" s="36">
        <v>0.06</v>
      </c>
      <c r="G17" s="6">
        <f t="shared" si="0"/>
        <v>1.4339887640449438</v>
      </c>
    </row>
    <row r="18" spans="2:7" x14ac:dyDescent="0.25">
      <c r="B18" s="17">
        <v>2012</v>
      </c>
      <c r="C18" s="37">
        <v>5674</v>
      </c>
      <c r="D18" s="35">
        <v>286</v>
      </c>
      <c r="E18" s="36">
        <v>0.05</v>
      </c>
      <c r="G18" s="6">
        <f t="shared" si="0"/>
        <v>0.12548466690165669</v>
      </c>
    </row>
    <row r="19" spans="2:7" x14ac:dyDescent="0.25">
      <c r="B19" s="17" t="s">
        <v>159</v>
      </c>
      <c r="C19" s="37">
        <v>2170</v>
      </c>
      <c r="D19" s="35">
        <v>88</v>
      </c>
      <c r="E19" s="36">
        <v>0.04</v>
      </c>
      <c r="G19" s="6">
        <f t="shared" si="0"/>
        <v>2.6147465437788018</v>
      </c>
    </row>
  </sheetData>
  <mergeCells count="3">
    <mergeCell ref="B2:B4"/>
    <mergeCell ref="C2:C4"/>
    <mergeCell ref="D2:D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zoomScale="150" zoomScaleNormal="150" zoomScalePageLayoutView="150" workbookViewId="0">
      <selection activeCell="B3" sqref="B3"/>
    </sheetView>
  </sheetViews>
  <sheetFormatPr defaultColWidth="11" defaultRowHeight="15.75" x14ac:dyDescent="0.25"/>
  <cols>
    <col min="1" max="1" width="31" bestFit="1" customWidth="1"/>
    <col min="2" max="2" width="14.875" bestFit="1" customWidth="1"/>
    <col min="5" max="5" width="3.625" customWidth="1"/>
    <col min="6" max="6" width="29.125" bestFit="1" customWidth="1"/>
    <col min="7" max="7" width="12.875" bestFit="1" customWidth="1"/>
  </cols>
  <sheetData>
    <row r="1" spans="1:7" x14ac:dyDescent="0.25">
      <c r="A1" t="s">
        <v>160</v>
      </c>
      <c r="B1" s="1">
        <v>680000000000</v>
      </c>
      <c r="G1" s="1"/>
    </row>
    <row r="2" spans="1:7" x14ac:dyDescent="0.25">
      <c r="A2" s="38" t="s">
        <v>161</v>
      </c>
      <c r="B2" t="s">
        <v>162</v>
      </c>
      <c r="C2" t="s">
        <v>163</v>
      </c>
      <c r="G2" s="1"/>
    </row>
    <row r="3" spans="1:7" x14ac:dyDescent="0.25">
      <c r="A3" t="s">
        <v>164</v>
      </c>
      <c r="B3" t="s">
        <v>165</v>
      </c>
      <c r="C3" s="39">
        <v>4.2000000000000003E-2</v>
      </c>
      <c r="G3" s="1"/>
    </row>
    <row r="4" spans="1:7" x14ac:dyDescent="0.25">
      <c r="A4" t="s">
        <v>166</v>
      </c>
      <c r="B4" t="s">
        <v>167</v>
      </c>
      <c r="C4" s="39">
        <v>0.05</v>
      </c>
    </row>
    <row r="5" spans="1:7" x14ac:dyDescent="0.25">
      <c r="A5" t="s">
        <v>168</v>
      </c>
      <c r="B5" t="s">
        <v>169</v>
      </c>
      <c r="C5" t="s">
        <v>170</v>
      </c>
    </row>
    <row r="6" spans="1:7" x14ac:dyDescent="0.25">
      <c r="A6" t="s">
        <v>171</v>
      </c>
      <c r="B6" t="s">
        <v>172</v>
      </c>
      <c r="C6" s="39">
        <v>1.2999999999999999E-2</v>
      </c>
    </row>
    <row r="7" spans="1:7" x14ac:dyDescent="0.25">
      <c r="A7" t="s">
        <v>173</v>
      </c>
      <c r="B7" t="s">
        <v>174</v>
      </c>
      <c r="C7" s="39">
        <v>0.19</v>
      </c>
    </row>
    <row r="8" spans="1:7" x14ac:dyDescent="0.25">
      <c r="A8" t="s">
        <v>175</v>
      </c>
      <c r="B8" t="s">
        <v>176</v>
      </c>
      <c r="C8" t="s">
        <v>177</v>
      </c>
    </row>
    <row r="9" spans="1:7" x14ac:dyDescent="0.25">
      <c r="A9" t="s">
        <v>178</v>
      </c>
      <c r="B9" t="s">
        <v>179</v>
      </c>
      <c r="C9" s="39">
        <v>0.03</v>
      </c>
    </row>
    <row r="10" spans="1:7" x14ac:dyDescent="0.25">
      <c r="C10" s="39"/>
    </row>
    <row r="11" spans="1:7" x14ac:dyDescent="0.25">
      <c r="A11" t="s">
        <v>180</v>
      </c>
      <c r="B11" t="s">
        <v>181</v>
      </c>
      <c r="C11" s="39" t="s">
        <v>182</v>
      </c>
      <c r="D11" t="s">
        <v>183</v>
      </c>
    </row>
    <row r="12" spans="1:7" x14ac:dyDescent="0.25">
      <c r="A12" t="s">
        <v>184</v>
      </c>
      <c r="B12" t="s">
        <v>185</v>
      </c>
      <c r="C12" s="39">
        <v>0.318</v>
      </c>
    </row>
    <row r="13" spans="1:7" x14ac:dyDescent="0.25">
      <c r="A13" t="s">
        <v>186</v>
      </c>
      <c r="B13" t="s">
        <v>187</v>
      </c>
      <c r="C13" s="39">
        <v>0.23400000000000001</v>
      </c>
      <c r="D13" t="s">
        <v>188</v>
      </c>
    </row>
    <row r="14" spans="1:7" x14ac:dyDescent="0.25">
      <c r="A14" t="s">
        <v>189</v>
      </c>
      <c r="B14" t="s">
        <v>190</v>
      </c>
      <c r="C14" s="39">
        <v>0.04</v>
      </c>
      <c r="D14" t="s">
        <v>191</v>
      </c>
    </row>
    <row r="15" spans="1:7" x14ac:dyDescent="0.25">
      <c r="A15" t="s">
        <v>192</v>
      </c>
      <c r="B15" t="s">
        <v>193</v>
      </c>
      <c r="C15" s="40">
        <v>0.22</v>
      </c>
    </row>
    <row r="16" spans="1:7" x14ac:dyDescent="0.25">
      <c r="A16" t="s">
        <v>194</v>
      </c>
      <c r="B16" t="s">
        <v>195</v>
      </c>
      <c r="C16" s="39">
        <v>3.3000000000000002E-2</v>
      </c>
      <c r="D16" t="s">
        <v>196</v>
      </c>
    </row>
    <row r="17" spans="1:3" x14ac:dyDescent="0.25">
      <c r="A17" t="s">
        <v>197</v>
      </c>
      <c r="B17" t="s">
        <v>198</v>
      </c>
      <c r="C17" s="39">
        <v>0.155</v>
      </c>
    </row>
    <row r="18" spans="1:3" x14ac:dyDescent="0.25">
      <c r="C18" s="39"/>
    </row>
    <row r="19" spans="1:3" x14ac:dyDescent="0.25">
      <c r="C19" s="39"/>
    </row>
    <row r="20" spans="1:3" x14ac:dyDescent="0.25">
      <c r="A20" t="s">
        <v>199</v>
      </c>
      <c r="B20" t="s">
        <v>200</v>
      </c>
      <c r="C20" s="39" t="s">
        <v>201</v>
      </c>
    </row>
    <row r="21" spans="1:3" x14ac:dyDescent="0.25">
      <c r="A21" t="s">
        <v>202</v>
      </c>
      <c r="B21" t="s">
        <v>203</v>
      </c>
      <c r="C21" s="39">
        <v>2.1000000000000001E-2</v>
      </c>
    </row>
    <row r="22" spans="1:3" x14ac:dyDescent="0.25">
      <c r="A22" t="s">
        <v>204</v>
      </c>
      <c r="B22" t="s">
        <v>205</v>
      </c>
      <c r="C22" s="39">
        <v>7.2999999999999995E-2</v>
      </c>
    </row>
    <row r="23" spans="1:3" x14ac:dyDescent="0.25">
      <c r="A23" t="s">
        <v>206</v>
      </c>
      <c r="B23" t="s">
        <v>207</v>
      </c>
      <c r="C23" s="39">
        <v>0.28000000000000003</v>
      </c>
    </row>
    <row r="24" spans="1:3" x14ac:dyDescent="0.25">
      <c r="A24" t="s">
        <v>208</v>
      </c>
      <c r="B24" t="s">
        <v>209</v>
      </c>
      <c r="C24" s="39">
        <v>0.218</v>
      </c>
    </row>
    <row r="25" spans="1:3" x14ac:dyDescent="0.25">
      <c r="A25" t="s">
        <v>210</v>
      </c>
      <c r="B25" t="s">
        <v>211</v>
      </c>
      <c r="C25" s="39">
        <v>0.19600000000000001</v>
      </c>
    </row>
    <row r="26" spans="1:3" x14ac:dyDescent="0.25">
      <c r="A26" t="s">
        <v>212</v>
      </c>
      <c r="B26" t="s">
        <v>213</v>
      </c>
      <c r="C26" t="s">
        <v>214</v>
      </c>
    </row>
    <row r="27" spans="1:3" x14ac:dyDescent="0.25">
      <c r="A27" t="s">
        <v>215</v>
      </c>
      <c r="B27" t="s">
        <v>216</v>
      </c>
      <c r="C27" t="s">
        <v>217</v>
      </c>
    </row>
    <row r="28" spans="1:3" x14ac:dyDescent="0.25">
      <c r="A28" t="s">
        <v>218</v>
      </c>
      <c r="B28" t="s">
        <v>219</v>
      </c>
      <c r="C28" s="39">
        <v>0.95799999999999996</v>
      </c>
    </row>
    <row r="29" spans="1:3" x14ac:dyDescent="0.25">
      <c r="A29" t="s">
        <v>220</v>
      </c>
      <c r="B29" t="s">
        <v>221</v>
      </c>
      <c r="C29" s="39">
        <v>0.17399999999999999</v>
      </c>
    </row>
    <row r="30" spans="1:3" x14ac:dyDescent="0.25">
      <c r="A30" t="s">
        <v>222</v>
      </c>
      <c r="B30" t="s">
        <v>223</v>
      </c>
      <c r="C30" s="39">
        <v>0.57799999999999996</v>
      </c>
    </row>
    <row r="31" spans="1:3" x14ac:dyDescent="0.25">
      <c r="A31" t="s">
        <v>224</v>
      </c>
      <c r="B31" t="s">
        <v>225</v>
      </c>
      <c r="C31" s="39">
        <v>0.125</v>
      </c>
    </row>
    <row r="32" spans="1:3" x14ac:dyDescent="0.25">
      <c r="A32" t="s">
        <v>226</v>
      </c>
      <c r="B32" t="s">
        <v>227</v>
      </c>
      <c r="C32" t="s">
        <v>228</v>
      </c>
    </row>
    <row r="33" spans="1:3" x14ac:dyDescent="0.25">
      <c r="A33" t="s">
        <v>229</v>
      </c>
      <c r="B33" t="s">
        <v>230</v>
      </c>
      <c r="C33" t="s">
        <v>231</v>
      </c>
    </row>
    <row r="34" spans="1:3" x14ac:dyDescent="0.25">
      <c r="A34" t="s">
        <v>232</v>
      </c>
      <c r="B34" t="s">
        <v>233</v>
      </c>
      <c r="C34" s="39">
        <v>6.7000000000000004E-2</v>
      </c>
    </row>
    <row r="35" spans="1:3" x14ac:dyDescent="0.25">
      <c r="A35" t="s">
        <v>234</v>
      </c>
      <c r="B35" t="s">
        <v>233</v>
      </c>
      <c r="C35" s="39">
        <v>0.54400000000000004</v>
      </c>
    </row>
  </sheetData>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zoomScale="125" zoomScaleNormal="125" zoomScalePageLayoutView="125" workbookViewId="0">
      <selection activeCell="A18" sqref="A18"/>
    </sheetView>
  </sheetViews>
  <sheetFormatPr defaultColWidth="11" defaultRowHeight="15.75" x14ac:dyDescent="0.25"/>
  <cols>
    <col min="1" max="1" width="42.125" customWidth="1"/>
  </cols>
  <sheetData>
    <row r="1" spans="1:7" x14ac:dyDescent="0.25">
      <c r="A1" t="s">
        <v>235</v>
      </c>
      <c r="B1" t="s">
        <v>236</v>
      </c>
      <c r="C1" t="s">
        <v>237</v>
      </c>
      <c r="D1" t="s">
        <v>238</v>
      </c>
      <c r="E1" t="s">
        <v>239</v>
      </c>
      <c r="F1" t="s">
        <v>240</v>
      </c>
      <c r="G1" t="s">
        <v>241</v>
      </c>
    </row>
    <row r="2" spans="1:7" x14ac:dyDescent="0.25">
      <c r="A2" t="s">
        <v>242</v>
      </c>
      <c r="B2" s="1">
        <v>541291</v>
      </c>
      <c r="C2" s="1">
        <v>438670</v>
      </c>
      <c r="D2" s="1">
        <v>98126</v>
      </c>
      <c r="E2" s="1">
        <v>465784</v>
      </c>
      <c r="F2" s="1">
        <v>75507</v>
      </c>
      <c r="G2" s="1">
        <v>299644</v>
      </c>
    </row>
    <row r="3" spans="1:7" x14ac:dyDescent="0.25">
      <c r="A3" t="s">
        <v>243</v>
      </c>
      <c r="B3" s="1">
        <v>195338</v>
      </c>
      <c r="C3" s="1">
        <v>173474</v>
      </c>
      <c r="D3" s="1">
        <v>21864</v>
      </c>
      <c r="E3" s="1">
        <v>181845</v>
      </c>
      <c r="F3" s="1">
        <v>13493</v>
      </c>
      <c r="G3" s="1">
        <v>20484</v>
      </c>
    </row>
    <row r="4" spans="1:7" x14ac:dyDescent="0.25">
      <c r="A4" t="s">
        <v>244</v>
      </c>
      <c r="B4" s="1">
        <v>317237</v>
      </c>
      <c r="C4" s="1">
        <v>260253</v>
      </c>
      <c r="D4" s="1">
        <v>52546</v>
      </c>
      <c r="E4" s="1">
        <v>265852</v>
      </c>
      <c r="F4" s="1">
        <v>51385</v>
      </c>
      <c r="G4" s="1">
        <v>179293</v>
      </c>
    </row>
    <row r="5" spans="1:7" x14ac:dyDescent="0.25">
      <c r="A5" t="s">
        <v>245</v>
      </c>
      <c r="B5" s="1">
        <v>333772</v>
      </c>
      <c r="C5" s="1">
        <v>265519</v>
      </c>
      <c r="D5" s="1">
        <v>64290</v>
      </c>
      <c r="E5" s="1">
        <v>270462</v>
      </c>
      <c r="F5" s="1">
        <v>63310</v>
      </c>
      <c r="G5" s="1">
        <v>174754</v>
      </c>
    </row>
    <row r="6" spans="1:7" x14ac:dyDescent="0.25">
      <c r="A6" t="s">
        <v>246</v>
      </c>
      <c r="B6" s="1">
        <v>42357</v>
      </c>
      <c r="E6" s="1">
        <v>35567</v>
      </c>
      <c r="F6" s="1">
        <v>6790</v>
      </c>
      <c r="G6" s="1">
        <v>7057</v>
      </c>
    </row>
    <row r="7" spans="1:7" x14ac:dyDescent="0.25">
      <c r="A7" t="s">
        <v>247</v>
      </c>
      <c r="B7" s="1">
        <v>1429995</v>
      </c>
      <c r="C7" s="1">
        <v>1137916</v>
      </c>
      <c r="D7" s="1">
        <v>236826</v>
      </c>
      <c r="E7" s="1">
        <v>1219510</v>
      </c>
      <c r="F7" s="1">
        <v>210485</v>
      </c>
    </row>
    <row r="8" spans="1:7" x14ac:dyDescent="0.25">
      <c r="A8" t="s">
        <v>248</v>
      </c>
      <c r="B8" s="1">
        <v>358200</v>
      </c>
    </row>
    <row r="9" spans="1:7" x14ac:dyDescent="0.25">
      <c r="A9" t="s">
        <v>249</v>
      </c>
      <c r="B9" s="1">
        <v>205000</v>
      </c>
    </row>
    <row r="10" spans="1:7" x14ac:dyDescent="0.25">
      <c r="A10" t="s">
        <v>250</v>
      </c>
      <c r="B10" s="1">
        <v>39600</v>
      </c>
    </row>
    <row r="11" spans="1:7" x14ac:dyDescent="0.25">
      <c r="A11" t="s">
        <v>251</v>
      </c>
      <c r="B11" s="1">
        <v>62500</v>
      </c>
    </row>
    <row r="12" spans="1:7" x14ac:dyDescent="0.25">
      <c r="A12" t="s">
        <v>252</v>
      </c>
      <c r="B12" s="1">
        <v>105700</v>
      </c>
    </row>
    <row r="13" spans="1:7" x14ac:dyDescent="0.25">
      <c r="A13" t="s">
        <v>253</v>
      </c>
      <c r="B13" s="1">
        <v>70880</v>
      </c>
    </row>
    <row r="14" spans="1:7" x14ac:dyDescent="0.25">
      <c r="A14" t="s">
        <v>254</v>
      </c>
      <c r="B14" s="1">
        <v>9000</v>
      </c>
    </row>
    <row r="15" spans="1:7" x14ac:dyDescent="0.25">
      <c r="A15" t="s">
        <v>255</v>
      </c>
      <c r="B15" s="1">
        <v>850880</v>
      </c>
    </row>
    <row r="16" spans="1:7" x14ac:dyDescent="0.25">
      <c r="A16" t="s">
        <v>256</v>
      </c>
      <c r="E16" s="1">
        <v>108833</v>
      </c>
    </row>
    <row r="18" spans="1:1" x14ac:dyDescent="0.25">
      <c r="A18" t="s">
        <v>257</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zoomScale="150" zoomScaleNormal="150" zoomScalePageLayoutView="150" workbookViewId="0"/>
  </sheetViews>
  <sheetFormatPr defaultColWidth="11" defaultRowHeight="15.75" x14ac:dyDescent="0.25"/>
  <cols>
    <col min="1" max="1" width="27.5" bestFit="1" customWidth="1"/>
    <col min="5" max="5" width="23.625" bestFit="1" customWidth="1"/>
    <col min="6" max="6" width="23.625" customWidth="1"/>
    <col min="7" max="7" width="22" bestFit="1" customWidth="1"/>
  </cols>
  <sheetData>
    <row r="1" spans="1:9" x14ac:dyDescent="0.25">
      <c r="A1" t="s">
        <v>258</v>
      </c>
      <c r="E1" t="s">
        <v>259</v>
      </c>
      <c r="F1" s="1">
        <v>500000000</v>
      </c>
      <c r="G1" s="41" t="s">
        <v>260</v>
      </c>
      <c r="H1" s="40">
        <v>0.6</v>
      </c>
      <c r="I1" t="s">
        <v>261</v>
      </c>
    </row>
    <row r="2" spans="1:9" x14ac:dyDescent="0.25">
      <c r="A2" t="s">
        <v>262</v>
      </c>
      <c r="E2" t="s">
        <v>263</v>
      </c>
      <c r="F2" s="1">
        <v>140000000</v>
      </c>
      <c r="G2" s="1" t="s">
        <v>264</v>
      </c>
      <c r="H2" t="s">
        <v>265</v>
      </c>
    </row>
    <row r="3" spans="1:9" x14ac:dyDescent="0.25">
      <c r="A3" t="s">
        <v>266</v>
      </c>
      <c r="E3" t="s">
        <v>267</v>
      </c>
      <c r="F3" s="1">
        <f>F1/F2</f>
        <v>3.5714285714285716</v>
      </c>
    </row>
    <row r="5" spans="1:9" x14ac:dyDescent="0.25">
      <c r="E5" t="s">
        <v>268</v>
      </c>
      <c r="G5" s="41">
        <v>10</v>
      </c>
    </row>
    <row r="6" spans="1:9" x14ac:dyDescent="0.25">
      <c r="E6" t="s">
        <v>269</v>
      </c>
      <c r="G6" t="s">
        <v>270</v>
      </c>
      <c r="H6" t="s">
        <v>271</v>
      </c>
    </row>
    <row r="7" spans="1:9" x14ac:dyDescent="0.25">
      <c r="H7" t="s">
        <v>272</v>
      </c>
    </row>
    <row r="9" spans="1:9" x14ac:dyDescent="0.25">
      <c r="A9" t="s">
        <v>273</v>
      </c>
    </row>
    <row r="10" spans="1:9" x14ac:dyDescent="0.25">
      <c r="A10" t="s">
        <v>274</v>
      </c>
    </row>
    <row r="11" spans="1:9" x14ac:dyDescent="0.25">
      <c r="A11" s="42" t="s">
        <v>275</v>
      </c>
    </row>
    <row r="12" spans="1:9" x14ac:dyDescent="0.25">
      <c r="A12" t="s">
        <v>276</v>
      </c>
    </row>
    <row r="16" spans="1:9" x14ac:dyDescent="0.25">
      <c r="E16" s="1"/>
    </row>
    <row r="18" spans="5:5" x14ac:dyDescent="0.25">
      <c r="E18" s="43"/>
    </row>
  </sheetData>
  <hyperlinks>
    <hyperlink ref="A11" r:id="rId1"/>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Pop density</vt:lpstr>
      <vt:lpstr>Hep B (1)</vt:lpstr>
      <vt:lpstr>Hep B (2)</vt:lpstr>
      <vt:lpstr>West Nile</vt:lpstr>
      <vt:lpstr>Budget - Military</vt:lpstr>
      <vt:lpstr>Military Personnel</vt:lpstr>
      <vt:lpstr>CDC and DoD Budget and Impact</vt:lpstr>
    </vt:vector>
  </TitlesOfParts>
  <Company>BethLovisa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Beth Lovisa</dc:creator>
  <cp:lastModifiedBy>Michael</cp:lastModifiedBy>
  <dcterms:created xsi:type="dcterms:W3CDTF">2013-11-07T16:59:57Z</dcterms:created>
  <dcterms:modified xsi:type="dcterms:W3CDTF">2013-12-14T01:15:40Z</dcterms:modified>
</cp:coreProperties>
</file>